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300" windowHeight="7530" activeTab="3"/>
  </bookViews>
  <sheets>
    <sheet name="Home Theater Calculator" sheetId="1" r:id="rId1"/>
    <sheet name="Distance Resolution Chart" sheetId="2" r:id="rId2"/>
    <sheet name="Field-of-View Seating Chart" sheetId="3" r:id="rId3"/>
    <sheet name="Sheet2" sheetId="4" r:id="rId4"/>
  </sheets>
  <definedNames>
    <definedName name="_xlnm.Print_Area" localSheetId="0">'Home Theater Calculator'!$A$1:$K$89</definedName>
  </definedNames>
  <calcPr fullCalcOnLoad="1"/>
</workbook>
</file>

<file path=xl/comments1.xml><?xml version="1.0" encoding="utf-8"?>
<comments xmlns="http://schemas.openxmlformats.org/spreadsheetml/2006/main">
  <authors>
    <author>Carlton Bale</author>
  </authors>
  <commentList>
    <comment ref="C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2"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C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t>
        </r>
        <r>
          <rPr>
            <i/>
            <sz val="10"/>
            <rFont val="Tahoma"/>
            <family val="2"/>
          </rPr>
          <t xml:space="preserve"> (It is recommended that the audience sit even closer than this.)</t>
        </r>
      </text>
    </comment>
    <comment ref="E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G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I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C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E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G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I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C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E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G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I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B32"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B30" authorId="0">
      <text>
        <r>
          <rPr>
            <b/>
            <sz val="10"/>
            <rFont val="Tahoma"/>
            <family val="0"/>
          </rPr>
          <t>Carlton Bale:</t>
        </r>
        <r>
          <rPr>
            <sz val="10"/>
            <rFont val="Tahoma"/>
            <family val="0"/>
          </rPr>
          <t xml:space="preserve">
To receive THX certification, it is required that the audience sit </t>
        </r>
        <r>
          <rPr>
            <u val="single"/>
            <sz val="10"/>
            <rFont val="Tahoma"/>
            <family val="2"/>
          </rPr>
          <t>at least this close</t>
        </r>
        <r>
          <rPr>
            <sz val="10"/>
            <rFont val="Tahoma"/>
            <family val="0"/>
          </rPr>
          <t xml:space="preserve"> to the screen. </t>
        </r>
        <r>
          <rPr>
            <i/>
            <sz val="10"/>
            <rFont val="Tahoma"/>
            <family val="2"/>
          </rPr>
          <t>(It is recommended that the audience sit even closer than this.)</t>
        </r>
      </text>
    </comment>
    <comment ref="B31" authorId="0">
      <text>
        <r>
          <rPr>
            <b/>
            <sz val="10"/>
            <rFont val="Tahoma"/>
            <family val="0"/>
          </rPr>
          <t>Carlton Bale:</t>
        </r>
        <r>
          <rPr>
            <sz val="10"/>
            <rFont val="Tahoma"/>
            <family val="0"/>
          </rPr>
          <t xml:space="preserve">
SMPTE recommends that the audience sit </t>
        </r>
        <r>
          <rPr>
            <u val="single"/>
            <sz val="10"/>
            <rFont val="Tahoma"/>
            <family val="2"/>
          </rPr>
          <t>at least this close</t>
        </r>
        <r>
          <rPr>
            <sz val="10"/>
            <rFont val="Tahoma"/>
            <family val="0"/>
          </rPr>
          <t xml:space="preserve"> to the screen.</t>
        </r>
      </text>
    </comment>
    <comment ref="B34" authorId="0">
      <text>
        <r>
          <rPr>
            <b/>
            <sz val="10"/>
            <rFont val="Tahoma"/>
            <family val="0"/>
          </rPr>
          <t>Carlton Bale:</t>
        </r>
        <r>
          <rPr>
            <sz val="10"/>
            <rFont val="Tahoma"/>
            <family val="0"/>
          </rPr>
          <t xml:space="preserve">
Sitting closer to the screen than this distance may result in the need for a higher resolution display device. </t>
        </r>
        <r>
          <rPr>
            <b/>
            <sz val="10"/>
            <rFont val="Tahoma"/>
            <family val="2"/>
          </rPr>
          <t>However, the room should still follow THX/SMPTE guidelines for seating distance.</t>
        </r>
      </text>
    </comment>
    <comment ref="C38"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2"/>
          </rPr>
          <t xml:space="preserve"> in a completely dark room</t>
        </r>
        <r>
          <rPr>
            <sz val="10"/>
            <rFont val="Tahoma"/>
            <family val="0"/>
          </rPr>
          <t xml:space="preserve">, </t>
        </r>
        <r>
          <rPr>
            <u val="single"/>
            <sz val="10"/>
            <rFont val="Tahoma"/>
            <family val="2"/>
          </rPr>
          <t>16 foot-lamberts or more is recommended</t>
        </r>
        <r>
          <rPr>
            <sz val="10"/>
            <rFont val="Tahoma"/>
            <family val="0"/>
          </rPr>
          <t>. In a very bright room, even more brightness would be required (depending on conditions).</t>
        </r>
      </text>
    </comment>
    <comment ref="B38" authorId="0">
      <text>
        <r>
          <rPr>
            <b/>
            <sz val="10"/>
            <rFont val="Tahoma"/>
            <family val="0"/>
          </rPr>
          <t>Carlton Bale:</t>
        </r>
        <r>
          <rPr>
            <sz val="10"/>
            <rFont val="Tahoma"/>
            <family val="0"/>
          </rPr>
          <t xml:space="preserve">
Screen brightness should be </t>
        </r>
        <r>
          <rPr>
            <u val="single"/>
            <sz val="10"/>
            <rFont val="Tahoma"/>
            <family val="2"/>
          </rPr>
          <t>at least 12 foot-Lamberts</t>
        </r>
        <r>
          <rPr>
            <sz val="10"/>
            <rFont val="Tahoma"/>
            <family val="0"/>
          </rPr>
          <t xml:space="preserve"> in a completely dark room, </t>
        </r>
        <r>
          <rPr>
            <u val="single"/>
            <sz val="10"/>
            <rFont val="Tahoma"/>
            <family val="2"/>
          </rPr>
          <t>16 foot-lamberts or more is recommended</t>
        </r>
        <r>
          <rPr>
            <sz val="10"/>
            <rFont val="Tahoma"/>
            <family val="0"/>
          </rPr>
          <t>. In a very bright room, even more brightness would be required (depending on conditions).</t>
        </r>
      </text>
    </comment>
    <comment ref="G38" authorId="0">
      <text>
        <r>
          <rPr>
            <b/>
            <sz val="10"/>
            <rFont val="Tahoma"/>
            <family val="0"/>
          </rPr>
          <t>Carlton Bale:</t>
        </r>
        <r>
          <rPr>
            <sz val="10"/>
            <rFont val="Tahoma"/>
            <family val="0"/>
          </rPr>
          <t xml:space="preserve">
Screen brightness should be </t>
        </r>
        <r>
          <rPr>
            <u val="single"/>
            <sz val="10"/>
            <rFont val="Tahoma"/>
            <family val="2"/>
          </rPr>
          <t>at least 41.1 cd/m</t>
        </r>
        <r>
          <rPr>
            <u val="single"/>
            <vertAlign val="superscript"/>
            <sz val="10"/>
            <rFont val="Tahoma"/>
            <family val="2"/>
          </rPr>
          <t>2</t>
        </r>
        <r>
          <rPr>
            <sz val="10"/>
            <rFont val="Tahoma"/>
            <family val="0"/>
          </rPr>
          <t xml:space="preserve"> in a completely dark room, </t>
        </r>
        <r>
          <rPr>
            <u val="single"/>
            <sz val="10"/>
            <rFont val="Tahoma"/>
            <family val="2"/>
          </rPr>
          <t>54.8 cd/m</t>
        </r>
        <r>
          <rPr>
            <u val="single"/>
            <vertAlign val="superscript"/>
            <sz val="10"/>
            <rFont val="Tahoma"/>
            <family val="2"/>
          </rPr>
          <t>2</t>
        </r>
        <r>
          <rPr>
            <u val="single"/>
            <sz val="10"/>
            <rFont val="Tahoma"/>
            <family val="2"/>
          </rPr>
          <t xml:space="preserve"> or more is recommended</t>
        </r>
        <r>
          <rPr>
            <sz val="10"/>
            <rFont val="Tahoma"/>
            <family val="0"/>
          </rPr>
          <t>. In a very bright room, even more brightness would be required (depending on conditions).</t>
        </r>
      </text>
    </comment>
    <comment ref="C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2"/>
          </rPr>
          <t xml:space="preserve"> </t>
        </r>
        <r>
          <rPr>
            <sz val="10"/>
            <rFont val="Tahoma"/>
            <family val="0"/>
          </rPr>
          <t xml:space="preserve">to the screen </t>
        </r>
        <r>
          <rPr>
            <i/>
            <sz val="10"/>
            <rFont val="Tahoma"/>
            <family val="2"/>
          </rPr>
          <t>(although longer viewing distances are allowed in the THX specification.)</t>
        </r>
      </text>
    </comment>
    <comment ref="E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G33" authorId="0">
      <text>
        <r>
          <rPr>
            <b/>
            <sz val="10"/>
            <rFont val="Tahoma"/>
            <family val="0"/>
          </rPr>
          <t>Carlton Bale:</t>
        </r>
        <r>
          <rPr>
            <sz val="10"/>
            <rFont val="Tahoma"/>
            <family val="0"/>
          </rPr>
          <t xml:space="preserve">
THX recommends that the audience sit </t>
        </r>
        <r>
          <rPr>
            <u val="single"/>
            <sz val="10"/>
            <rFont val="Tahoma"/>
            <family val="2"/>
          </rPr>
          <t>at least this close</t>
        </r>
        <r>
          <rPr>
            <sz val="10"/>
            <rFont val="Tahoma"/>
            <family val="0"/>
          </rPr>
          <t xml:space="preserve"> to the screen </t>
        </r>
        <r>
          <rPr>
            <i/>
            <sz val="10"/>
            <rFont val="Tahoma"/>
            <family val="2"/>
          </rPr>
          <t>(although longer viewing distances are allowed in the THX specification.)</t>
        </r>
      </text>
    </comment>
    <comment ref="I33" authorId="0">
      <text>
        <r>
          <rPr>
            <b/>
            <sz val="10"/>
            <rFont val="Tahoma"/>
            <family val="0"/>
          </rPr>
          <t>Carlton Bale:</t>
        </r>
        <r>
          <rPr>
            <sz val="10"/>
            <rFont val="Tahoma"/>
            <family val="0"/>
          </rPr>
          <t xml:space="preserve">
</t>
        </r>
        <r>
          <rPr>
            <sz val="10"/>
            <rFont val="Tahoma"/>
            <family val="2"/>
          </rPr>
          <t xml:space="preserve">THX recommends that the audience sit </t>
        </r>
        <r>
          <rPr>
            <u val="single"/>
            <sz val="10"/>
            <rFont val="Tahoma"/>
            <family val="2"/>
          </rPr>
          <t>at least this close</t>
        </r>
        <r>
          <rPr>
            <sz val="10"/>
            <rFont val="Tahoma"/>
            <family val="2"/>
          </rPr>
          <t xml:space="preserve"> to the screen </t>
        </r>
        <r>
          <rPr>
            <i/>
            <sz val="10"/>
            <rFont val="Tahoma"/>
            <family val="2"/>
          </rPr>
          <t>(although longer viewing distances are allowed in the THX specification.)</t>
        </r>
      </text>
    </comment>
    <comment ref="B35" authorId="0">
      <text>
        <r>
          <rPr>
            <b/>
            <sz val="8"/>
            <rFont val="Tahoma"/>
            <family val="0"/>
          </rPr>
          <t>Carlton Bale:</t>
        </r>
        <r>
          <rPr>
            <sz val="8"/>
            <rFont val="Tahoma"/>
            <family val="0"/>
          </rPr>
          <t xml:space="preserve">
A person with better vision (20/10) would be able to notice resolution deficiencies at distances farther from the screen than would someone with normal (20/20) vision.</t>
        </r>
      </text>
    </comment>
    <comment ref="D35" authorId="0">
      <text>
        <r>
          <rPr>
            <b/>
            <sz val="8"/>
            <rFont val="Tahoma"/>
            <family val="0"/>
          </rPr>
          <t>Carlton Bale:</t>
        </r>
        <r>
          <rPr>
            <sz val="8"/>
            <rFont val="Tahoma"/>
            <family val="0"/>
          </rPr>
          <t xml:space="preserve">
Enter the eyesight of the viewer. 
For example: 
-If eyesight is 20/20, enter 20 in this box. 
-If eyesight is 20/10, enter 10 in this box. 
-If eyesight is 20/40, enter 40 in this box.</t>
        </r>
      </text>
    </comment>
  </commentList>
</comments>
</file>

<file path=xl/sharedStrings.xml><?xml version="1.0" encoding="utf-8"?>
<sst xmlns="http://schemas.openxmlformats.org/spreadsheetml/2006/main" count="294" uniqueCount="138">
  <si>
    <t>Input</t>
  </si>
  <si>
    <t>Units</t>
  </si>
  <si>
    <t>Screen Aspect Ratio</t>
  </si>
  <si>
    <t>http://www.myhometheater.homestead.com/viewingdistancecalculator.html</t>
  </si>
  <si>
    <t>inches</t>
  </si>
  <si>
    <t>:1</t>
  </si>
  <si>
    <t>pixels</t>
  </si>
  <si>
    <t>Screen Width</t>
  </si>
  <si>
    <t>Screen Height</t>
  </si>
  <si>
    <t>Room width</t>
  </si>
  <si>
    <t>Space beside screen (each side)</t>
  </si>
  <si>
    <t>gain</t>
  </si>
  <si>
    <t>ANSI lumens</t>
  </si>
  <si>
    <t>rows</t>
  </si>
  <si>
    <t>Number of Seating Rows</t>
  </si>
  <si>
    <t>Screen Size</t>
  </si>
  <si>
    <t>centimeters</t>
  </si>
  <si>
    <t>meters</t>
  </si>
  <si>
    <t>feet</t>
  </si>
  <si>
    <t>Screen Dimensions</t>
  </si>
  <si>
    <t>Room Size and Seating Locations</t>
  </si>
  <si>
    <t>Screen dimension in inches</t>
  </si>
  <si>
    <t>times screen height</t>
  </si>
  <si>
    <t>Minimum screen width throw ratio</t>
  </si>
  <si>
    <t>times screen width</t>
  </si>
  <si>
    <t>Maximum screen width throw ratio</t>
  </si>
  <si>
    <t>Min projector distance from back wall</t>
  </si>
  <si>
    <t>Max projector distance from back wall</t>
  </si>
  <si>
    <t>Chair Width</t>
  </si>
  <si>
    <t>Theater Seating Locations</t>
  </si>
  <si>
    <r>
      <t>4. Viewing Distances based on Visual Acuity:</t>
    </r>
    <r>
      <rPr>
        <sz val="8"/>
        <color indexed="55"/>
        <rFont val="Arial"/>
        <family val="2"/>
      </rPr>
      <t xml:space="preserve">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r>
  </si>
  <si>
    <t>Width of Screen Boarder</t>
  </si>
  <si>
    <t>Reclined Chair Length</t>
  </si>
  <si>
    <t>Room depth</t>
  </si>
  <si>
    <t>Front Row Distance from Screen</t>
  </si>
  <si>
    <t>Back Row Distance from Screen</t>
  </si>
  <si>
    <t>Back Row Seated Eye Height</t>
  </si>
  <si>
    <t>Distance: Floor to Bottom of Screen</t>
  </si>
  <si>
    <t>foot-Lamberts</t>
  </si>
  <si>
    <r>
      <t>Desired Screen Brightness</t>
    </r>
    <r>
      <rPr>
        <vertAlign val="superscript"/>
        <sz val="8"/>
        <rFont val="Arial"/>
        <family val="2"/>
      </rPr>
      <t>1</t>
    </r>
  </si>
  <si>
    <t>Required Projector Brightness</t>
  </si>
  <si>
    <t>lumens</t>
  </si>
  <si>
    <t>Front Row Seated Top-of-Head Height</t>
  </si>
  <si>
    <t>Screen Diagonal</t>
  </si>
  <si>
    <r>
      <t xml:space="preserve">Back Row Not Blocked by Front Row: </t>
    </r>
    <r>
      <rPr>
        <sz val="8"/>
        <rFont val="Arial"/>
        <family val="2"/>
      </rPr>
      <t>Platform Height / Screen Height from Floor Calculation</t>
    </r>
  </si>
  <si>
    <r>
      <t>SMPTE Max Height: Floor to Top of Screen</t>
    </r>
    <r>
      <rPr>
        <vertAlign val="superscript"/>
        <sz val="8"/>
        <rFont val="Arial"/>
        <family val="2"/>
      </rPr>
      <t>5</t>
    </r>
  </si>
  <si>
    <t>http://www.cinemaequipmentsales.com/athx2.html</t>
  </si>
  <si>
    <t>pixel/inch</t>
  </si>
  <si>
    <t>pixel/cm</t>
  </si>
  <si>
    <t>Horizontal Resolution</t>
  </si>
  <si>
    <t>Vertical Resolution</t>
  </si>
  <si>
    <t>Viewing Distances and Brightness</t>
  </si>
  <si>
    <t>Home Theater Plasma / LCD / Projector-&amp;-Screen Room Design Calculator</t>
  </si>
  <si>
    <r>
      <t>Screen Brightness</t>
    </r>
    <r>
      <rPr>
        <vertAlign val="superscript"/>
        <sz val="8"/>
        <rFont val="Arial"/>
        <family val="2"/>
      </rPr>
      <t>1</t>
    </r>
    <r>
      <rPr>
        <sz val="8"/>
        <rFont val="Arial"/>
        <family val="2"/>
      </rPr>
      <t xml:space="preserve"> (projectors only)</t>
    </r>
  </si>
  <si>
    <r>
      <t>cd/m</t>
    </r>
    <r>
      <rPr>
        <vertAlign val="superscript"/>
        <sz val="8"/>
        <rFont val="Arial"/>
        <family val="2"/>
      </rPr>
      <t>2</t>
    </r>
  </si>
  <si>
    <r>
      <t>1. Screen Brightness:</t>
    </r>
    <r>
      <rPr>
        <sz val="8"/>
        <color indexed="55"/>
        <rFont val="Arial"/>
        <family val="2"/>
      </rPr>
      <t xml:space="preserve">  12 foot-Lamberts is considered the minimum screen brightness in a completely light-controlled room.  The SMPTE and THX standard is 16 foot-Lamberts. For reference, cinemas usually produce between 12 and 22 foot-Lamberts and a direct view TV produces 35 foot-Lamberts or more.</t>
    </r>
  </si>
  <si>
    <r>
      <t>Reverse Screen Brightness to Projector Lumen Calculator</t>
    </r>
    <r>
      <rPr>
        <sz val="8"/>
        <rFont val="Arial"/>
        <family val="2"/>
      </rPr>
      <t xml:space="preserve"> (projectors only)</t>
    </r>
  </si>
  <si>
    <r>
      <t xml:space="preserve">Projector Locations </t>
    </r>
    <r>
      <rPr>
        <sz val="8"/>
        <rFont val="Arial"/>
        <family val="2"/>
      </rPr>
      <t>(projectors only)</t>
    </r>
  </si>
  <si>
    <r>
      <t>5. SMPTE Max Screen Height:</t>
    </r>
    <r>
      <rPr>
        <sz val="8"/>
        <color indexed="55"/>
        <rFont val="Arial"/>
        <family val="2"/>
      </rPr>
      <t xml:space="preserve"> The vertical viewing angle is measured at seated eye height from the front row center seat to the top of the tallest projected image. SMPTE notes that for most viewers physical discomfort begins when this angle exceeds 35 degrees.  This is not typically a problem for home theater applications.</t>
    </r>
  </si>
  <si>
    <t>Screen Gain (projectors only)</t>
  </si>
  <si>
    <t>Pixel Width on screen (dot pitch)</t>
  </si>
  <si>
    <t>Pixel Height on screen (dot pitch)</t>
  </si>
  <si>
    <t>millimeters</t>
  </si>
  <si>
    <t>Total Number of Pixels</t>
  </si>
  <si>
    <t>Pixel density Horizontal (important for PC monitors)</t>
  </si>
  <si>
    <t>million pixels</t>
  </si>
  <si>
    <t>32"</t>
  </si>
  <si>
    <t>37"</t>
  </si>
  <si>
    <t>42"</t>
  </si>
  <si>
    <t>50"</t>
  </si>
  <si>
    <t>27"</t>
  </si>
  <si>
    <t>46"</t>
  </si>
  <si>
    <t>23"</t>
  </si>
  <si>
    <t>60"</t>
  </si>
  <si>
    <t>96"</t>
  </si>
  <si>
    <t>110"</t>
  </si>
  <si>
    <t>123"</t>
  </si>
  <si>
    <t>&lt;-Screen Resolution</t>
  </si>
  <si>
    <t>Distance at which all resolutions look the same</t>
  </si>
  <si>
    <t>720p benefits fully noticeable</t>
  </si>
  <si>
    <t>1080p benefits fully noticeable</t>
  </si>
  <si>
    <t>&lt;-distances between-&gt;</t>
  </si>
  <si>
    <t>&lt;-distances closer than</t>
  </si>
  <si>
    <t>Viewing Distance at which Benefits of Higher Resolutions become Noticeable</t>
  </si>
  <si>
    <t>Viewing Distances based on Visual Acuity:  This distance is calculated based on the resolving power of the human eye (reference), or visual acuity.  The human eye with 20/20 vision can detect or resolve details as small as 1/60th of a degree of arc.  This distance represents the point beyond which some of the detail in the picture is no longer able to be resolved so pixels begin to blend together.</t>
  </si>
  <si>
    <t>480p</t>
  </si>
  <si>
    <t>720p</t>
  </si>
  <si>
    <t>1080p</t>
  </si>
  <si>
    <t>THX Max Allowed (26 degree arc)</t>
  </si>
  <si>
    <t>SMPTE Max (30 degree arc)</t>
  </si>
  <si>
    <t>1440p</t>
  </si>
  <si>
    <t>Pixel density Vertical (important for PC monitors)</t>
  </si>
  <si>
    <t>Data for Charts</t>
  </si>
  <si>
    <t>developed by Carlton Bale    http://www.carltonbale.com/home-theater/home-theater-calculator/</t>
  </si>
  <si>
    <t>Projector Brightness (projectors only)</t>
  </si>
  <si>
    <t>Max First Row Distance from Screen (based on fit)</t>
  </si>
  <si>
    <t>max # of chairs/row (based on fit)</t>
  </si>
  <si>
    <t>Max height ratio above screen</t>
  </si>
  <si>
    <r>
      <t>Note:</t>
    </r>
    <r>
      <rPr>
        <sz val="10"/>
        <rFont val="Arial"/>
        <family val="2"/>
      </rPr>
      <t xml:space="preserve"> The</t>
    </r>
    <r>
      <rPr>
        <b/>
        <sz val="10"/>
        <rFont val="Arial"/>
        <family val="2"/>
      </rPr>
      <t xml:space="preserve"> </t>
    </r>
    <r>
      <rPr>
        <b/>
        <u val="single"/>
        <sz val="10"/>
        <rFont val="Arial"/>
        <family val="2"/>
      </rPr>
      <t>blue boxes</t>
    </r>
    <r>
      <rPr>
        <sz val="10"/>
        <rFont val="Arial"/>
        <family val="2"/>
      </rPr>
      <t xml:space="preserve"> are for user inputs; all other cell values are automatically calculated.</t>
    </r>
  </si>
  <si>
    <t>Actual Seating Distance (first row)</t>
  </si>
  <si>
    <t>Actual Seating Distance (second row)</t>
  </si>
  <si>
    <t>Actual Seating Distance (first row) in inches</t>
  </si>
  <si>
    <t>Actual Seating Distance (second row) in inches</t>
  </si>
  <si>
    <t>degrees</t>
  </si>
  <si>
    <t>Field of View Width (first row center)</t>
  </si>
  <si>
    <t>Field of View Width (second row center)</t>
  </si>
  <si>
    <r>
      <t>Visual Acuity "ideal" viewing distance</t>
    </r>
    <r>
      <rPr>
        <vertAlign val="superscript"/>
        <sz val="8"/>
        <rFont val="Arial"/>
        <family val="2"/>
      </rPr>
      <t>4</t>
    </r>
  </si>
  <si>
    <t>http://www.abledata.com/abledata_docs/Peripheral_Vision.htm</t>
  </si>
  <si>
    <r>
      <t>Shortest recommended viewing distance</t>
    </r>
    <r>
      <rPr>
        <vertAlign val="superscript"/>
        <sz val="8"/>
        <rFont val="Arial"/>
        <family val="2"/>
      </rPr>
      <t>5</t>
    </r>
  </si>
  <si>
    <r>
      <t>3. SMPTE Longest Recommended viewing distance:</t>
    </r>
    <r>
      <rPr>
        <sz val="8"/>
        <color indexed="55"/>
        <rFont val="Arial"/>
        <family val="2"/>
      </rPr>
      <t xml:space="preserve"> SMPTE standard EG-18-1994 recommends a minimum viewing angle of 30 degrees for movie theaters.  This seems to be becoming a de facto standard for front projection home theaters also.  Viewing from this distance or closer will result in a more immersive experience, and also lessen eye strain caused by watching a smaller image in a dark room.</t>
    </r>
  </si>
  <si>
    <r>
      <t>2. THX Longest Recommended and Longest Allowable viewing distances:</t>
    </r>
    <r>
      <rPr>
        <sz val="8"/>
        <color indexed="55"/>
        <rFont val="Arial"/>
        <family val="2"/>
      </rPr>
      <t xml:space="preserve"> THX publishes standards to which movie theaters must adhere to receive THX certification.  THX recommends that the back row of seats in a theater have a 36 degree or greater viewing angle and requires a minimum of a 26 degree or greater viewing angle to receive certification. (Note: sitting closer to the screen results in a wider field-of-view.)</t>
    </r>
  </si>
  <si>
    <t>Note: sitting closer to the screen gives a wider field of view.</t>
  </si>
  <si>
    <t>diagonal</t>
  </si>
  <si>
    <t>2160p</t>
  </si>
  <si>
    <t>Notes about First Row Seating Distances based on the parameter entered.</t>
  </si>
  <si>
    <t xml:space="preserve">            copyright 2000-2007 Carlton Bale</t>
  </si>
  <si>
    <r>
      <t>THX Longest Recommended viewing distance</t>
    </r>
    <r>
      <rPr>
        <vertAlign val="superscript"/>
        <sz val="8"/>
        <rFont val="Arial"/>
        <family val="2"/>
      </rPr>
      <t>2</t>
    </r>
  </si>
  <si>
    <r>
      <t>THX Longest Allowable viewing distance</t>
    </r>
    <r>
      <rPr>
        <vertAlign val="superscript"/>
        <sz val="8"/>
        <rFont val="Arial"/>
        <family val="2"/>
      </rPr>
      <t>2</t>
    </r>
  </si>
  <si>
    <r>
      <t>SMPTE Longest Recommended viewing distance</t>
    </r>
    <r>
      <rPr>
        <vertAlign val="superscript"/>
        <sz val="8"/>
        <rFont val="Arial"/>
        <family val="2"/>
      </rPr>
      <t>3</t>
    </r>
  </si>
  <si>
    <t xml:space="preserve">the min throw distance is </t>
  </si>
  <si>
    <t xml:space="preserve">and the max throw distance is </t>
  </si>
  <si>
    <r>
      <t xml:space="preserve">Universal projector throw distance calculator: </t>
    </r>
    <r>
      <rPr>
        <sz val="8"/>
        <rFont val="Arial"/>
        <family val="2"/>
      </rPr>
      <t>enter any single screen size and the min/max throw distance.</t>
    </r>
  </si>
  <si>
    <t xml:space="preserve"> For a </t>
  </si>
  <si>
    <t xml:space="preserve"> feet</t>
  </si>
  <si>
    <t xml:space="preserve"> inch wide screen (not necessarily the size screen you will be using)</t>
  </si>
  <si>
    <t>Min throw distance (for screen size entered in cell C8)</t>
  </si>
  <si>
    <t>Max throw distance (for screen size entered in cell C8)</t>
  </si>
  <si>
    <t>Max distance above screen (for screen size entered in  cell C8)</t>
  </si>
  <si>
    <r>
      <t>THX Max Recommended (36</t>
    </r>
    <r>
      <rPr>
        <b/>
        <vertAlign val="superscript"/>
        <sz val="8"/>
        <color indexed="9"/>
        <rFont val="Arial"/>
        <family val="2"/>
      </rPr>
      <t xml:space="preserve"> degree</t>
    </r>
    <r>
      <rPr>
        <b/>
        <sz val="8"/>
        <color indexed="9"/>
        <rFont val="Arial"/>
        <family val="2"/>
      </rPr>
      <t xml:space="preserve"> arc)</t>
    </r>
  </si>
  <si>
    <r>
      <t>5. Shortest Recommended Viewing Distance based on Field-of-View being too wide:</t>
    </r>
    <r>
      <rPr>
        <sz val="8"/>
        <color indexed="55"/>
        <rFont val="Arial"/>
        <family val="2"/>
      </rPr>
      <t xml:space="preserve">  This distance is based on the peripheral vision field-of-view of the human eye. The average field-of-view width for the human eye is 140 degrees. The rule is that if the viewer sits any closer than this distance to the screen and looks at one side of the screen, they will not be able to see the other side of the screen with their peripheral vision. This equates to a 70-degree field-of-view when the person is looking at the center of the screen.</t>
    </r>
  </si>
  <si>
    <t>720P benefits start to be noticeable</t>
  </si>
  <si>
    <t>1080p benefits start to be noticeable</t>
  </si>
  <si>
    <t>Resolution greater than 1080p would be noticeable</t>
  </si>
  <si>
    <t>Screen Diagonal Inches</t>
  </si>
  <si>
    <t>Allowable Screen Aspect Ratios:</t>
  </si>
  <si>
    <r>
      <t>Visual Acuity Eyesight Compensation (Eyesight of viewer)</t>
    </r>
    <r>
      <rPr>
        <vertAlign val="superscript"/>
        <sz val="8"/>
        <rFont val="Arial"/>
        <family val="2"/>
      </rPr>
      <t>6</t>
    </r>
  </si>
  <si>
    <t>20 /</t>
  </si>
  <si>
    <r>
      <t xml:space="preserve">6. Vision is measured using the Snellen chart.  </t>
    </r>
    <r>
      <rPr>
        <sz val="8"/>
        <color indexed="55"/>
        <rFont val="Arial"/>
        <family val="2"/>
      </rPr>
      <t>From a standardized distance of twenty feet (six meters in countries that use the metric system), a person with normal (20/20) vision can read the standard row of "letters" on the chart.  The result is expressed in a quasi-fractional manner.  20/20 means that a subject can read the line that defines average vision from the prescribed twenty feet distance.  20/10 means that a subject can read, from a distance of twenty feet, the line that a subject with "normal" 20/20 vision could only read from ten feet.  20/10 vision is therefore twice as perceptive to detail as 20/20.   Similarly, 20/40 is half as perceptive, with the subject being able to read at twenty feet what someone with normal vision could read at forty. 
http://www.audioholics.com/education/display-formats-technology/1080p-and-the-acuity-of-human-vision</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</si>
</sst>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16"/>
    <numFmt numFmtId="165" formatCode="#\ ??/12"/>
    <numFmt numFmtId="166" formatCode="0.000000"/>
    <numFmt numFmtId="167" formatCode="0.00000"/>
    <numFmt numFmtId="168" formatCode="0.0000"/>
    <numFmt numFmtId="169" formatCode="0.000"/>
    <numFmt numFmtId="170" formatCode="0.0"/>
    <numFmt numFmtId="171" formatCode="0.0000000"/>
    <numFmt numFmtId="172" formatCode="0.0%"/>
    <numFmt numFmtId="173" formatCode="_(* #,##0.0_);_(* \(#,##0.0\);_(* &quot;-&quot;??_);_(@_)"/>
    <numFmt numFmtId="174" formatCode="_(* #,##0_);_(* \(#,##0\);_(* &quot;-&quot;??_);_(@_)"/>
    <numFmt numFmtId="175" formatCode="#,##0.0"/>
    <numFmt numFmtId="176" formatCode="#,##0.000"/>
    <numFmt numFmtId="177" formatCode="#,##0.0000"/>
    <numFmt numFmtId="178" formatCode="#,##0.00000"/>
    <numFmt numFmtId="179" formatCode="#,##0.000000"/>
  </numFmts>
  <fonts count="28">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b/>
      <sz val="8"/>
      <color indexed="55"/>
      <name val="Arial"/>
      <family val="2"/>
    </font>
    <font>
      <sz val="8"/>
      <color indexed="55"/>
      <name val="Arial"/>
      <family val="2"/>
    </font>
    <font>
      <vertAlign val="superscript"/>
      <sz val="8"/>
      <name val="Arial"/>
      <family val="2"/>
    </font>
    <font>
      <b/>
      <sz val="12"/>
      <name val="Arial"/>
      <family val="2"/>
    </font>
    <font>
      <sz val="8"/>
      <color indexed="23"/>
      <name val="Arial"/>
      <family val="2"/>
    </font>
    <font>
      <sz val="9"/>
      <name val="Arial"/>
      <family val="2"/>
    </font>
    <font>
      <sz val="10"/>
      <name val="Tahoma"/>
      <family val="0"/>
    </font>
    <font>
      <b/>
      <sz val="10"/>
      <name val="Tahoma"/>
      <family val="0"/>
    </font>
    <font>
      <i/>
      <sz val="10"/>
      <name val="Tahoma"/>
      <family val="2"/>
    </font>
    <font>
      <u val="single"/>
      <sz val="10"/>
      <name val="Tahoma"/>
      <family val="2"/>
    </font>
    <font>
      <u val="single"/>
      <vertAlign val="superscript"/>
      <sz val="10"/>
      <name val="Tahoma"/>
      <family val="2"/>
    </font>
    <font>
      <b/>
      <sz val="10"/>
      <name val="Arial"/>
      <family val="2"/>
    </font>
    <font>
      <b/>
      <u val="single"/>
      <sz val="10"/>
      <name val="Arial"/>
      <family val="2"/>
    </font>
    <font>
      <sz val="8.25"/>
      <name val="Arial"/>
      <family val="2"/>
    </font>
    <font>
      <b/>
      <sz val="9"/>
      <name val="Arial"/>
      <family val="2"/>
    </font>
    <font>
      <b/>
      <u val="single"/>
      <sz val="8"/>
      <name val="Arial"/>
      <family val="2"/>
    </font>
    <font>
      <i/>
      <sz val="8"/>
      <color indexed="23"/>
      <name val="Arial"/>
      <family val="2"/>
    </font>
    <font>
      <sz val="8"/>
      <color indexed="9"/>
      <name val="Arial"/>
      <family val="2"/>
    </font>
    <font>
      <b/>
      <sz val="8"/>
      <color indexed="9"/>
      <name val="Arial"/>
      <family val="2"/>
    </font>
    <font>
      <b/>
      <vertAlign val="superscript"/>
      <sz val="8"/>
      <color indexed="9"/>
      <name val="Arial"/>
      <family val="2"/>
    </font>
    <font>
      <i/>
      <sz val="8"/>
      <name val="Arial"/>
      <family val="2"/>
    </font>
    <font>
      <sz val="8"/>
      <name val="Tahoma"/>
      <family val="0"/>
    </font>
    <font>
      <b/>
      <sz val="8"/>
      <name val="Tahoma"/>
      <family val="0"/>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34">
    <border>
      <left/>
      <right/>
      <top/>
      <bottom/>
      <diagonal/>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medium"/>
    </border>
    <border>
      <left style="thin"/>
      <right style="thin"/>
      <top style="medium"/>
      <bottom style="mediu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1" fillId="0" borderId="0" xfId="0" applyNumberFormat="1" applyFont="1" applyAlignment="1" applyProtection="1">
      <alignment horizontal="right"/>
      <protection/>
    </xf>
    <xf numFmtId="0" fontId="1" fillId="0" borderId="0" xfId="0" applyNumberFormat="1" applyFont="1" applyAlignment="1" applyProtection="1">
      <alignment/>
      <protection/>
    </xf>
    <xf numFmtId="169" fontId="1" fillId="0" borderId="0" xfId="0" applyNumberFormat="1" applyFont="1" applyAlignment="1" applyProtection="1">
      <alignment/>
      <protection/>
    </xf>
    <xf numFmtId="170" fontId="1" fillId="0" borderId="0" xfId="0" applyNumberFormat="1" applyFont="1" applyAlignment="1" applyProtection="1">
      <alignment/>
      <protection/>
    </xf>
    <xf numFmtId="0" fontId="1" fillId="0" borderId="0" xfId="0" applyNumberFormat="1" applyFont="1" applyFill="1" applyAlignment="1" applyProtection="1">
      <alignment/>
      <protection/>
    </xf>
    <xf numFmtId="170" fontId="1" fillId="0" borderId="0" xfId="0" applyNumberFormat="1" applyFont="1" applyFill="1" applyBorder="1" applyAlignment="1" applyProtection="1">
      <alignment/>
      <protection/>
    </xf>
    <xf numFmtId="168" fontId="1" fillId="0" borderId="0" xfId="0" applyNumberFormat="1" applyFont="1" applyAlignment="1" applyProtection="1">
      <alignment/>
      <protection/>
    </xf>
    <xf numFmtId="0" fontId="6" fillId="0" borderId="0" xfId="0" applyNumberFormat="1" applyFont="1" applyAlignment="1" applyProtection="1">
      <alignment/>
      <protection/>
    </xf>
    <xf numFmtId="170" fontId="1" fillId="0" borderId="0" xfId="0" applyNumberFormat="1" applyFont="1" applyBorder="1" applyAlignment="1" applyProtection="1">
      <alignment/>
      <protection/>
    </xf>
    <xf numFmtId="0" fontId="1" fillId="0" borderId="0" xfId="0" applyNumberFormat="1" applyFont="1" applyBorder="1" applyAlignment="1" applyProtection="1">
      <alignment/>
      <protection/>
    </xf>
    <xf numFmtId="2" fontId="1" fillId="0" borderId="0" xfId="0" applyNumberFormat="1" applyFont="1" applyBorder="1" applyAlignment="1" applyProtection="1">
      <alignment/>
      <protection/>
    </xf>
    <xf numFmtId="0" fontId="6" fillId="0" borderId="0" xfId="0" applyNumberFormat="1" applyFont="1" applyFill="1" applyAlignment="1" applyProtection="1">
      <alignment horizontal="right"/>
      <protection/>
    </xf>
    <xf numFmtId="0" fontId="1" fillId="0" borderId="0" xfId="0" applyNumberFormat="1" applyFont="1" applyFill="1" applyBorder="1" applyAlignment="1" applyProtection="1">
      <alignment/>
      <protection/>
    </xf>
    <xf numFmtId="0" fontId="1" fillId="0" borderId="0" xfId="0" applyNumberFormat="1" applyFont="1" applyBorder="1" applyAlignment="1" applyProtection="1">
      <alignment horizontal="right"/>
      <protection/>
    </xf>
    <xf numFmtId="2" fontId="1" fillId="2" borderId="1" xfId="0" applyNumberFormat="1" applyFont="1" applyFill="1" applyBorder="1" applyAlignment="1" applyProtection="1">
      <alignment horizontal="right"/>
      <protection locked="0"/>
    </xf>
    <xf numFmtId="0" fontId="1" fillId="2" borderId="2" xfId="0" applyNumberFormat="1" applyFont="1" applyFill="1" applyBorder="1" applyAlignment="1" applyProtection="1">
      <alignment horizontal="right"/>
      <protection locked="0"/>
    </xf>
    <xf numFmtId="0" fontId="1" fillId="2" borderId="2" xfId="0" applyNumberFormat="1" applyFont="1" applyFill="1" applyBorder="1" applyAlignment="1" applyProtection="1">
      <alignment/>
      <protection locked="0"/>
    </xf>
    <xf numFmtId="0" fontId="1" fillId="2" borderId="3" xfId="0" applyNumberFormat="1" applyFont="1" applyFill="1" applyBorder="1" applyAlignment="1" applyProtection="1">
      <alignment/>
      <protection locked="0"/>
    </xf>
    <xf numFmtId="0" fontId="1" fillId="2" borderId="4" xfId="0" applyNumberFormat="1" applyFont="1" applyFill="1" applyBorder="1" applyAlignment="1" applyProtection="1">
      <alignment/>
      <protection locked="0"/>
    </xf>
    <xf numFmtId="2" fontId="1" fillId="2" borderId="5" xfId="0" applyNumberFormat="1" applyFont="1" applyFill="1" applyBorder="1" applyAlignment="1" applyProtection="1">
      <alignment/>
      <protection locked="0"/>
    </xf>
    <xf numFmtId="2" fontId="1" fillId="2" borderId="6" xfId="0" applyNumberFormat="1" applyFont="1" applyFill="1" applyBorder="1" applyAlignment="1" applyProtection="1">
      <alignment/>
      <protection locked="0"/>
    </xf>
    <xf numFmtId="0" fontId="1" fillId="2" borderId="5" xfId="0" applyNumberFormat="1" applyFont="1" applyFill="1" applyBorder="1" applyAlignment="1" applyProtection="1">
      <alignment/>
      <protection locked="0"/>
    </xf>
    <xf numFmtId="0" fontId="1" fillId="2" borderId="6" xfId="0" applyNumberFormat="1" applyFont="1" applyFill="1" applyBorder="1" applyAlignment="1" applyProtection="1">
      <alignment/>
      <protection locked="0"/>
    </xf>
    <xf numFmtId="0"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0" borderId="0" xfId="0" applyNumberFormat="1" applyFont="1" applyFill="1" applyAlignment="1" applyProtection="1">
      <alignment horizontal="right"/>
      <protection/>
    </xf>
    <xf numFmtId="2" fontId="1" fillId="0" borderId="0" xfId="0" applyNumberFormat="1" applyFont="1" applyFill="1" applyBorder="1" applyAlignment="1" applyProtection="1">
      <alignment/>
      <protection/>
    </xf>
    <xf numFmtId="170" fontId="1" fillId="2" borderId="1" xfId="0" applyNumberFormat="1" applyFont="1" applyFill="1" applyBorder="1" applyAlignment="1" applyProtection="1">
      <alignment/>
      <protection locked="0"/>
    </xf>
    <xf numFmtId="0" fontId="1" fillId="2" borderId="7" xfId="0" applyNumberFormat="1" applyFont="1" applyFill="1" applyBorder="1" applyAlignment="1" applyProtection="1">
      <alignment/>
      <protection locked="0"/>
    </xf>
    <xf numFmtId="1" fontId="1" fillId="2" borderId="5" xfId="0" applyNumberFormat="1" applyFont="1" applyFill="1" applyBorder="1" applyAlignment="1" applyProtection="1">
      <alignment/>
      <protection locked="0"/>
    </xf>
    <xf numFmtId="1" fontId="1" fillId="2" borderId="6" xfId="0" applyNumberFormat="1" applyFont="1" applyFill="1" applyBorder="1" applyAlignment="1" applyProtection="1">
      <alignment/>
      <protection locked="0"/>
    </xf>
    <xf numFmtId="0" fontId="6" fillId="0" borderId="0" xfId="0" applyNumberFormat="1" applyFont="1" applyAlignment="1" applyProtection="1">
      <alignment horizontal="left"/>
      <protection/>
    </xf>
    <xf numFmtId="0" fontId="1" fillId="3" borderId="8" xfId="0" applyNumberFormat="1" applyFont="1" applyFill="1" applyBorder="1" applyAlignment="1" applyProtection="1">
      <alignment/>
      <protection/>
    </xf>
    <xf numFmtId="0" fontId="1" fillId="3" borderId="9" xfId="0" applyNumberFormat="1" applyFont="1" applyFill="1" applyBorder="1" applyAlignment="1" applyProtection="1">
      <alignment/>
      <protection/>
    </xf>
    <xf numFmtId="0" fontId="1" fillId="3" borderId="10" xfId="0" applyNumberFormat="1" applyFont="1" applyFill="1" applyBorder="1" applyAlignment="1" applyProtection="1">
      <alignment/>
      <protection/>
    </xf>
    <xf numFmtId="0" fontId="2" fillId="3" borderId="11" xfId="0" applyNumberFormat="1" applyFont="1" applyFill="1" applyBorder="1" applyAlignment="1" applyProtection="1">
      <alignment horizontal="center"/>
      <protection/>
    </xf>
    <xf numFmtId="0" fontId="1" fillId="3" borderId="12" xfId="0" applyNumberFormat="1" applyFont="1" applyFill="1" applyBorder="1" applyAlignment="1" applyProtection="1">
      <alignment/>
      <protection/>
    </xf>
    <xf numFmtId="0" fontId="1" fillId="3" borderId="11" xfId="0" applyNumberFormat="1" applyFont="1" applyFill="1" applyBorder="1" applyAlignment="1" applyProtection="1" quotePrefix="1">
      <alignment/>
      <protection/>
    </xf>
    <xf numFmtId="0" fontId="1" fillId="3" borderId="0" xfId="0" applyNumberFormat="1" applyFont="1" applyFill="1" applyBorder="1" applyAlignment="1" applyProtection="1">
      <alignment/>
      <protection/>
    </xf>
    <xf numFmtId="0" fontId="1" fillId="3" borderId="13" xfId="0" applyNumberFormat="1" applyFont="1" applyFill="1" applyBorder="1" applyAlignment="1" applyProtection="1">
      <alignment/>
      <protection/>
    </xf>
    <xf numFmtId="0" fontId="1" fillId="3" borderId="14" xfId="0" applyNumberFormat="1" applyFont="1" applyFill="1" applyBorder="1" applyAlignment="1" applyProtection="1">
      <alignment/>
      <protection/>
    </xf>
    <xf numFmtId="0" fontId="1" fillId="3" borderId="15" xfId="0" applyNumberFormat="1" applyFont="1" applyFill="1" applyBorder="1" applyAlignment="1" applyProtection="1">
      <alignment/>
      <protection/>
    </xf>
    <xf numFmtId="0" fontId="2" fillId="3" borderId="16" xfId="0" applyNumberFormat="1" applyFont="1" applyFill="1" applyBorder="1" applyAlignment="1" applyProtection="1">
      <alignment/>
      <protection/>
    </xf>
    <xf numFmtId="0" fontId="1" fillId="3" borderId="11" xfId="0" applyNumberFormat="1" applyFont="1" applyFill="1" applyBorder="1" applyAlignment="1" applyProtection="1">
      <alignment/>
      <protection/>
    </xf>
    <xf numFmtId="0" fontId="1" fillId="3" borderId="17" xfId="0" applyNumberFormat="1" applyFont="1" applyFill="1" applyBorder="1" applyAlignment="1" applyProtection="1">
      <alignment/>
      <protection/>
    </xf>
    <xf numFmtId="0" fontId="1" fillId="3" borderId="18" xfId="0" applyNumberFormat="1" applyFont="1" applyFill="1" applyBorder="1" applyAlignment="1" applyProtection="1">
      <alignment/>
      <protection/>
    </xf>
    <xf numFmtId="170" fontId="1" fillId="3" borderId="8" xfId="0" applyNumberFormat="1" applyFont="1" applyFill="1" applyBorder="1" applyAlignment="1" applyProtection="1">
      <alignment/>
      <protection/>
    </xf>
    <xf numFmtId="170" fontId="1" fillId="3" borderId="11" xfId="0" applyNumberFormat="1" applyFont="1" applyFill="1" applyBorder="1" applyAlignment="1" applyProtection="1">
      <alignment/>
      <protection/>
    </xf>
    <xf numFmtId="2" fontId="1" fillId="3" borderId="11" xfId="0" applyNumberFormat="1" applyFont="1" applyFill="1" applyBorder="1" applyAlignment="1" applyProtection="1">
      <alignment/>
      <protection/>
    </xf>
    <xf numFmtId="170" fontId="1" fillId="3" borderId="9" xfId="0" applyNumberFormat="1" applyFont="1" applyFill="1" applyBorder="1" applyAlignment="1" applyProtection="1">
      <alignment/>
      <protection/>
    </xf>
    <xf numFmtId="170" fontId="1" fillId="3" borderId="0" xfId="0" applyNumberFormat="1" applyFont="1" applyFill="1" applyBorder="1" applyAlignment="1" applyProtection="1">
      <alignment/>
      <protection/>
    </xf>
    <xf numFmtId="2" fontId="1" fillId="3" borderId="0" xfId="0" applyNumberFormat="1" applyFont="1" applyFill="1" applyBorder="1" applyAlignment="1" applyProtection="1">
      <alignment/>
      <protection/>
    </xf>
    <xf numFmtId="170" fontId="1" fillId="3" borderId="10" xfId="0" applyNumberFormat="1" applyFont="1" applyFill="1" applyBorder="1" applyAlignment="1" applyProtection="1">
      <alignment/>
      <protection/>
    </xf>
    <xf numFmtId="170" fontId="1" fillId="3" borderId="14" xfId="0" applyNumberFormat="1" applyFont="1" applyFill="1" applyBorder="1" applyAlignment="1" applyProtection="1">
      <alignment/>
      <protection/>
    </xf>
    <xf numFmtId="2" fontId="1" fillId="3" borderId="14" xfId="0" applyNumberFormat="1" applyFont="1" applyFill="1" applyBorder="1" applyAlignment="1" applyProtection="1">
      <alignment/>
      <protection/>
    </xf>
    <xf numFmtId="169" fontId="1" fillId="3" borderId="9" xfId="0" applyNumberFormat="1" applyFont="1" applyFill="1" applyBorder="1" applyAlignment="1" applyProtection="1">
      <alignment/>
      <protection/>
    </xf>
    <xf numFmtId="168" fontId="1" fillId="3" borderId="0" xfId="0" applyNumberFormat="1" applyFont="1" applyFill="1" applyBorder="1" applyAlignment="1" applyProtection="1">
      <alignment/>
      <protection/>
    </xf>
    <xf numFmtId="169" fontId="1" fillId="3" borderId="10" xfId="0" applyNumberFormat="1" applyFont="1" applyFill="1" applyBorder="1" applyAlignment="1" applyProtection="1">
      <alignment/>
      <protection/>
    </xf>
    <xf numFmtId="168" fontId="1" fillId="3" borderId="14" xfId="0" applyNumberFormat="1" applyFont="1" applyFill="1" applyBorder="1" applyAlignment="1" applyProtection="1">
      <alignment/>
      <protection/>
    </xf>
    <xf numFmtId="0" fontId="1" fillId="3" borderId="16" xfId="0" applyNumberFormat="1" applyFont="1" applyFill="1" applyBorder="1" applyAlignment="1" applyProtection="1">
      <alignment/>
      <protection/>
    </xf>
    <xf numFmtId="170" fontId="1" fillId="3" borderId="17" xfId="0" applyNumberFormat="1" applyFont="1" applyFill="1" applyBorder="1" applyAlignment="1" applyProtection="1">
      <alignment/>
      <protection/>
    </xf>
    <xf numFmtId="2" fontId="1" fillId="3" borderId="17" xfId="0" applyNumberFormat="1" applyFont="1" applyFill="1" applyBorder="1" applyAlignment="1" applyProtection="1">
      <alignment/>
      <protection/>
    </xf>
    <xf numFmtId="1" fontId="1" fillId="3" borderId="14" xfId="0" applyNumberFormat="1" applyFont="1" applyFill="1" applyBorder="1" applyAlignment="1" applyProtection="1">
      <alignment/>
      <protection/>
    </xf>
    <xf numFmtId="0" fontId="1" fillId="3" borderId="8" xfId="0" applyNumberFormat="1" applyFont="1" applyFill="1" applyBorder="1" applyAlignment="1" applyProtection="1">
      <alignment/>
      <protection/>
    </xf>
    <xf numFmtId="2" fontId="1" fillId="3" borderId="13" xfId="0" applyNumberFormat="1" applyFont="1" applyFill="1" applyBorder="1" applyAlignment="1" applyProtection="1">
      <alignment/>
      <protection/>
    </xf>
    <xf numFmtId="0" fontId="2" fillId="3" borderId="8" xfId="0" applyNumberFormat="1" applyFont="1" applyFill="1" applyBorder="1" applyAlignment="1" applyProtection="1">
      <alignment/>
      <protection/>
    </xf>
    <xf numFmtId="2" fontId="1" fillId="3" borderId="9" xfId="0" applyNumberFormat="1" applyFont="1" applyFill="1" applyBorder="1" applyAlignment="1" applyProtection="1">
      <alignment/>
      <protection/>
    </xf>
    <xf numFmtId="1" fontId="1" fillId="3" borderId="10" xfId="0" applyNumberFormat="1" applyFont="1" applyFill="1" applyBorder="1" applyAlignment="1" applyProtection="1">
      <alignment/>
      <protection/>
    </xf>
    <xf numFmtId="0" fontId="9" fillId="3" borderId="19" xfId="0" applyNumberFormat="1" applyFont="1" applyFill="1" applyBorder="1" applyAlignment="1" applyProtection="1">
      <alignment/>
      <protection/>
    </xf>
    <xf numFmtId="170" fontId="9" fillId="3" borderId="8" xfId="0" applyNumberFormat="1" applyFont="1" applyFill="1" applyBorder="1" applyAlignment="1" applyProtection="1">
      <alignment/>
      <protection/>
    </xf>
    <xf numFmtId="0" fontId="9" fillId="3" borderId="11" xfId="0" applyNumberFormat="1" applyFont="1" applyFill="1" applyBorder="1" applyAlignment="1" applyProtection="1">
      <alignment/>
      <protection/>
    </xf>
    <xf numFmtId="168" fontId="9" fillId="3" borderId="11" xfId="0" applyNumberFormat="1" applyFont="1" applyFill="1" applyBorder="1" applyAlignment="1" applyProtection="1">
      <alignment/>
      <protection/>
    </xf>
    <xf numFmtId="0" fontId="9" fillId="3" borderId="12" xfId="0" applyNumberFormat="1" applyFont="1" applyFill="1" applyBorder="1" applyAlignment="1" applyProtection="1">
      <alignment/>
      <protection/>
    </xf>
    <xf numFmtId="0" fontId="9" fillId="3" borderId="20" xfId="0" applyNumberFormat="1" applyFont="1" applyFill="1" applyBorder="1" applyAlignment="1" applyProtection="1">
      <alignment/>
      <protection/>
    </xf>
    <xf numFmtId="170" fontId="9" fillId="3" borderId="10" xfId="0" applyNumberFormat="1" applyFont="1" applyFill="1" applyBorder="1" applyAlignment="1" applyProtection="1">
      <alignment/>
      <protection/>
    </xf>
    <xf numFmtId="0" fontId="9" fillId="3" borderId="14" xfId="0" applyNumberFormat="1" applyFont="1" applyFill="1" applyBorder="1" applyAlignment="1" applyProtection="1">
      <alignment/>
      <protection/>
    </xf>
    <xf numFmtId="168" fontId="9" fillId="3" borderId="14" xfId="0" applyNumberFormat="1" applyFont="1" applyFill="1" applyBorder="1" applyAlignment="1" applyProtection="1">
      <alignment/>
      <protection/>
    </xf>
    <xf numFmtId="0" fontId="9" fillId="3" borderId="15" xfId="0" applyNumberFormat="1" applyFont="1" applyFill="1" applyBorder="1" applyAlignment="1" applyProtection="1">
      <alignment/>
      <protection/>
    </xf>
    <xf numFmtId="169" fontId="1" fillId="3" borderId="0" xfId="0" applyNumberFormat="1" applyFont="1" applyFill="1" applyBorder="1" applyAlignment="1" applyProtection="1">
      <alignment/>
      <protection/>
    </xf>
    <xf numFmtId="169" fontId="1" fillId="3" borderId="14" xfId="0" applyNumberFormat="1" applyFont="1" applyFill="1" applyBorder="1" applyAlignment="1" applyProtection="1">
      <alignment/>
      <protection/>
    </xf>
    <xf numFmtId="0" fontId="9" fillId="3" borderId="21" xfId="0" applyNumberFormat="1" applyFont="1" applyFill="1" applyBorder="1" applyAlignment="1" applyProtection="1">
      <alignment/>
      <protection/>
    </xf>
    <xf numFmtId="174" fontId="9" fillId="3" borderId="16" xfId="15" applyNumberFormat="1" applyFont="1" applyFill="1" applyBorder="1" applyAlignment="1" applyProtection="1">
      <alignment/>
      <protection/>
    </xf>
    <xf numFmtId="0" fontId="9" fillId="3" borderId="17" xfId="0" applyNumberFormat="1" applyFont="1" applyFill="1" applyBorder="1" applyAlignment="1" applyProtection="1">
      <alignment/>
      <protection/>
    </xf>
    <xf numFmtId="168" fontId="9" fillId="3" borderId="17" xfId="0" applyNumberFormat="1" applyFont="1" applyFill="1" applyBorder="1" applyAlignment="1" applyProtection="1">
      <alignment/>
      <protection/>
    </xf>
    <xf numFmtId="0" fontId="9" fillId="3" borderId="18" xfId="0" applyNumberFormat="1" applyFont="1" applyFill="1" applyBorder="1" applyAlignment="1" applyProtection="1">
      <alignment/>
      <protection/>
    </xf>
    <xf numFmtId="2" fontId="9" fillId="3" borderId="16" xfId="0" applyNumberFormat="1" applyFont="1" applyFill="1" applyBorder="1" applyAlignment="1" applyProtection="1">
      <alignment/>
      <protection/>
    </xf>
    <xf numFmtId="2" fontId="1" fillId="0" borderId="0" xfId="0" applyNumberFormat="1" applyFont="1" applyAlignment="1" applyProtection="1">
      <alignment/>
      <protection/>
    </xf>
    <xf numFmtId="0" fontId="1" fillId="0" borderId="22" xfId="0" applyNumberFormat="1" applyFont="1" applyBorder="1" applyAlignment="1" applyProtection="1">
      <alignment horizontal="right"/>
      <protection/>
    </xf>
    <xf numFmtId="0" fontId="2" fillId="0" borderId="2" xfId="0" applyNumberFormat="1" applyFont="1" applyBorder="1" applyAlignment="1" applyProtection="1">
      <alignment/>
      <protection/>
    </xf>
    <xf numFmtId="0" fontId="0" fillId="0" borderId="0" xfId="0" applyFont="1" applyAlignment="1">
      <alignment horizontal="center" textRotation="90" wrapText="1"/>
    </xf>
    <xf numFmtId="0" fontId="2" fillId="0" borderId="23" xfId="0" applyNumberFormat="1" applyFont="1" applyBorder="1" applyAlignment="1" applyProtection="1">
      <alignment horizontal="center"/>
      <protection/>
    </xf>
    <xf numFmtId="0" fontId="2" fillId="0" borderId="2" xfId="0" applyNumberFormat="1" applyFont="1" applyBorder="1" applyAlignment="1" applyProtection="1">
      <alignment horizontal="center"/>
      <protection/>
    </xf>
    <xf numFmtId="170" fontId="1" fillId="0" borderId="24" xfId="0" applyNumberFormat="1" applyFont="1" applyBorder="1" applyAlignment="1" applyProtection="1">
      <alignment horizontal="center"/>
      <protection/>
    </xf>
    <xf numFmtId="170" fontId="1" fillId="0" borderId="25" xfId="0" applyNumberFormat="1" applyFont="1" applyBorder="1" applyAlignment="1" applyProtection="1">
      <alignment horizontal="center"/>
      <protection/>
    </xf>
    <xf numFmtId="0" fontId="0" fillId="0" borderId="22" xfId="0" applyNumberFormat="1" applyFont="1" applyBorder="1" applyAlignment="1" applyProtection="1">
      <alignment horizontal="center" textRotation="90" wrapText="1"/>
      <protection/>
    </xf>
    <xf numFmtId="0" fontId="1" fillId="0" borderId="24" xfId="0" applyFont="1" applyBorder="1" applyAlignment="1">
      <alignment/>
    </xf>
    <xf numFmtId="0" fontId="1" fillId="0" borderId="25" xfId="0" applyFont="1" applyBorder="1" applyAlignment="1">
      <alignment/>
    </xf>
    <xf numFmtId="170" fontId="1" fillId="0" borderId="0" xfId="0" applyNumberFormat="1" applyFont="1" applyBorder="1" applyAlignment="1" applyProtection="1">
      <alignment horizontal="center"/>
      <protection/>
    </xf>
    <xf numFmtId="170" fontId="1" fillId="0" borderId="26" xfId="0" applyNumberFormat="1" applyFont="1" applyBorder="1" applyAlignment="1" applyProtection="1">
      <alignment horizontal="center"/>
      <protection/>
    </xf>
    <xf numFmtId="0" fontId="0" fillId="0" borderId="27" xfId="0" applyNumberFormat="1" applyFont="1" applyBorder="1" applyAlignment="1" applyProtection="1">
      <alignment horizontal="center" textRotation="90" wrapText="1"/>
      <protection/>
    </xf>
    <xf numFmtId="0" fontId="2" fillId="0" borderId="24" xfId="0" applyNumberFormat="1" applyFont="1" applyBorder="1" applyAlignment="1" applyProtection="1">
      <alignment horizontal="center"/>
      <protection/>
    </xf>
    <xf numFmtId="0" fontId="2" fillId="0" borderId="25" xfId="0" applyNumberFormat="1" applyFont="1" applyBorder="1" applyAlignment="1" applyProtection="1">
      <alignment horizontal="center"/>
      <protection/>
    </xf>
    <xf numFmtId="0" fontId="0" fillId="0" borderId="2" xfId="0" applyBorder="1" applyAlignment="1">
      <alignment/>
    </xf>
    <xf numFmtId="0" fontId="8" fillId="0" borderId="0" xfId="0" applyFont="1" applyAlignment="1">
      <alignment/>
    </xf>
    <xf numFmtId="0" fontId="6" fillId="0" borderId="24" xfId="0" applyNumberFormat="1" applyFont="1" applyFill="1" applyBorder="1" applyAlignment="1" applyProtection="1">
      <alignment horizontal="right"/>
      <protection/>
    </xf>
    <xf numFmtId="0" fontId="8" fillId="0" borderId="0" xfId="0" applyNumberFormat="1" applyFont="1" applyFill="1" applyAlignment="1" applyProtection="1">
      <alignment horizontal="center"/>
      <protection/>
    </xf>
    <xf numFmtId="0" fontId="3" fillId="0" borderId="0" xfId="20" applyNumberFormat="1" applyFill="1" applyAlignment="1" applyProtection="1">
      <alignment horizontal="center"/>
      <protection/>
    </xf>
    <xf numFmtId="0" fontId="16" fillId="0" borderId="0" xfId="20" applyNumberFormat="1" applyFont="1" applyFill="1" applyAlignment="1" applyProtection="1">
      <alignment horizontal="center"/>
      <protection/>
    </xf>
    <xf numFmtId="0" fontId="9" fillId="0" borderId="0" xfId="0" applyNumberFormat="1" applyFont="1" applyFill="1" applyBorder="1" applyAlignment="1" applyProtection="1">
      <alignment/>
      <protection/>
    </xf>
    <xf numFmtId="0" fontId="5" fillId="0" borderId="0" xfId="0" applyNumberFormat="1" applyFont="1" applyFill="1" applyAlignment="1" applyProtection="1">
      <alignment horizontal="left" wrapText="1"/>
      <protection/>
    </xf>
    <xf numFmtId="0" fontId="1" fillId="2" borderId="28" xfId="0" applyNumberFormat="1" applyFont="1" applyFill="1" applyBorder="1" applyAlignment="1" applyProtection="1">
      <alignment/>
      <protection locked="0"/>
    </xf>
    <xf numFmtId="0" fontId="2" fillId="0" borderId="0" xfId="0" applyNumberFormat="1" applyFont="1" applyFill="1" applyAlignment="1" applyProtection="1">
      <alignment horizontal="center"/>
      <protection/>
    </xf>
    <xf numFmtId="0" fontId="20" fillId="0" borderId="0" xfId="0" applyNumberFormat="1" applyFont="1" applyFill="1" applyBorder="1" applyAlignment="1" applyProtection="1">
      <alignment/>
      <protection/>
    </xf>
    <xf numFmtId="0" fontId="1" fillId="3" borderId="16" xfId="0" applyNumberFormat="1" applyFont="1" applyFill="1" applyBorder="1" applyAlignment="1" applyProtection="1">
      <alignment vertical="center"/>
      <protection/>
    </xf>
    <xf numFmtId="170" fontId="1" fillId="3" borderId="16" xfId="0" applyNumberFormat="1" applyFont="1" applyFill="1" applyBorder="1" applyAlignment="1" applyProtection="1">
      <alignment vertical="center"/>
      <protection/>
    </xf>
    <xf numFmtId="0" fontId="1" fillId="3" borderId="17" xfId="0" applyNumberFormat="1" applyFont="1" applyFill="1" applyBorder="1" applyAlignment="1" applyProtection="1">
      <alignment vertical="center"/>
      <protection/>
    </xf>
    <xf numFmtId="170" fontId="1" fillId="3" borderId="17" xfId="0" applyNumberFormat="1" applyFont="1" applyFill="1" applyBorder="1" applyAlignment="1" applyProtection="1">
      <alignment vertical="center"/>
      <protection/>
    </xf>
    <xf numFmtId="0" fontId="1" fillId="3" borderId="18" xfId="0" applyNumberFormat="1" applyFont="1" applyFill="1" applyBorder="1" applyAlignment="1" applyProtection="1">
      <alignment vertical="center"/>
      <protection/>
    </xf>
    <xf numFmtId="0" fontId="1" fillId="2" borderId="29" xfId="0" applyNumberFormat="1" applyFont="1" applyFill="1" applyBorder="1" applyAlignment="1" applyProtection="1">
      <alignment/>
      <protection locked="0"/>
    </xf>
    <xf numFmtId="0" fontId="1" fillId="0" borderId="0" xfId="0" applyNumberFormat="1" applyFont="1" applyFill="1" applyBorder="1" applyAlignment="1" applyProtection="1">
      <alignment vertical="center" wrapText="1"/>
      <protection/>
    </xf>
    <xf numFmtId="170" fontId="1" fillId="2" borderId="29" xfId="0" applyNumberFormat="1" applyFont="1" applyFill="1" applyBorder="1" applyAlignment="1" applyProtection="1">
      <alignment/>
      <protection locked="0"/>
    </xf>
    <xf numFmtId="170" fontId="1" fillId="2" borderId="28" xfId="0" applyNumberFormat="1" applyFont="1" applyFill="1" applyBorder="1" applyAlignment="1" applyProtection="1">
      <alignment/>
      <protection locked="0"/>
    </xf>
    <xf numFmtId="0" fontId="1" fillId="3" borderId="8" xfId="0" applyNumberFormat="1" applyFont="1" applyFill="1" applyBorder="1" applyAlignment="1" applyProtection="1">
      <alignment horizontal="right"/>
      <protection/>
    </xf>
    <xf numFmtId="0" fontId="1" fillId="3" borderId="12" xfId="0" applyNumberFormat="1" applyFont="1" applyFill="1" applyBorder="1" applyAlignment="1" applyProtection="1">
      <alignment/>
      <protection/>
    </xf>
    <xf numFmtId="0" fontId="1" fillId="3" borderId="11" xfId="0" applyNumberFormat="1" applyFont="1" applyFill="1" applyBorder="1" applyAlignment="1" applyProtection="1">
      <alignment/>
      <protection/>
    </xf>
    <xf numFmtId="0" fontId="1" fillId="3" borderId="11" xfId="0" applyNumberFormat="1" applyFont="1" applyFill="1" applyBorder="1" applyAlignment="1" applyProtection="1">
      <alignment horizontal="center"/>
      <protection/>
    </xf>
    <xf numFmtId="2" fontId="1" fillId="2" borderId="30" xfId="0" applyNumberFormat="1" applyFont="1" applyFill="1" applyBorder="1" applyAlignment="1" applyProtection="1">
      <alignment/>
      <protection locked="0"/>
    </xf>
    <xf numFmtId="0" fontId="1" fillId="3" borderId="0" xfId="0" applyNumberFormat="1" applyFont="1" applyFill="1" applyBorder="1" applyAlignment="1" applyProtection="1">
      <alignment horizontal="center"/>
      <protection/>
    </xf>
    <xf numFmtId="0" fontId="1" fillId="3" borderId="0" xfId="0" applyNumberFormat="1" applyFont="1" applyFill="1" applyBorder="1" applyAlignment="1" applyProtection="1">
      <alignment/>
      <protection/>
    </xf>
    <xf numFmtId="0" fontId="1" fillId="3" borderId="9" xfId="0" applyNumberFormat="1" applyFont="1" applyFill="1" applyBorder="1" applyAlignment="1" applyProtection="1">
      <alignment horizontal="right"/>
      <protection/>
    </xf>
    <xf numFmtId="0" fontId="1" fillId="3" borderId="13" xfId="0" applyNumberFormat="1" applyFont="1" applyFill="1" applyBorder="1" applyAlignment="1" applyProtection="1">
      <alignment/>
      <protection/>
    </xf>
    <xf numFmtId="0" fontId="1" fillId="3" borderId="10" xfId="0" applyNumberFormat="1" applyFont="1" applyFill="1" applyBorder="1" applyAlignment="1" applyProtection="1">
      <alignment horizontal="right"/>
      <protection/>
    </xf>
    <xf numFmtId="0" fontId="1" fillId="3" borderId="14" xfId="0" applyNumberFormat="1" applyFont="1" applyFill="1" applyBorder="1" applyAlignment="1" applyProtection="1">
      <alignment horizontal="center"/>
      <protection/>
    </xf>
    <xf numFmtId="0" fontId="1" fillId="3" borderId="14" xfId="0" applyNumberFormat="1" applyFont="1" applyFill="1" applyBorder="1" applyAlignment="1" applyProtection="1">
      <alignment/>
      <protection/>
    </xf>
    <xf numFmtId="0" fontId="1" fillId="3" borderId="15" xfId="0" applyNumberFormat="1" applyFont="1" applyFill="1" applyBorder="1" applyAlignment="1" applyProtection="1">
      <alignment/>
      <protection/>
    </xf>
    <xf numFmtId="0" fontId="1" fillId="3" borderId="11" xfId="0" applyNumberFormat="1" applyFont="1" applyFill="1" applyBorder="1" applyAlignment="1" applyProtection="1">
      <alignment horizontal="left"/>
      <protection/>
    </xf>
    <xf numFmtId="0" fontId="1" fillId="3" borderId="0" xfId="0" applyNumberFormat="1" applyFont="1" applyFill="1" applyBorder="1" applyAlignment="1" applyProtection="1">
      <alignment horizontal="left"/>
      <protection/>
    </xf>
    <xf numFmtId="0" fontId="1" fillId="3" borderId="14" xfId="0" applyNumberFormat="1" applyFont="1" applyFill="1" applyBorder="1" applyAlignment="1" applyProtection="1">
      <alignment horizontal="left"/>
      <protection/>
    </xf>
    <xf numFmtId="170" fontId="1" fillId="2" borderId="2" xfId="0" applyNumberFormat="1" applyFont="1" applyFill="1" applyBorder="1" applyAlignment="1" applyProtection="1">
      <alignment/>
      <protection locked="0"/>
    </xf>
    <xf numFmtId="0" fontId="2" fillId="3" borderId="10" xfId="0" applyNumberFormat="1" applyFont="1" applyFill="1" applyBorder="1" applyAlignment="1" applyProtection="1">
      <alignment/>
      <protection/>
    </xf>
    <xf numFmtId="1" fontId="1" fillId="2" borderId="1" xfId="0" applyNumberFormat="1" applyFont="1" applyFill="1" applyBorder="1" applyAlignment="1" applyProtection="1">
      <alignment/>
      <protection locked="0"/>
    </xf>
    <xf numFmtId="170" fontId="1" fillId="2" borderId="3" xfId="0" applyNumberFormat="1" applyFont="1" applyFill="1" applyBorder="1" applyAlignment="1" applyProtection="1">
      <alignment/>
      <protection locked="0"/>
    </xf>
    <xf numFmtId="2" fontId="1" fillId="3" borderId="8" xfId="0" applyNumberFormat="1" applyFont="1" applyFill="1" applyBorder="1" applyAlignment="1" applyProtection="1">
      <alignment/>
      <protection/>
    </xf>
    <xf numFmtId="0" fontId="1" fillId="3" borderId="10" xfId="0" applyNumberFormat="1" applyFont="1" applyFill="1" applyBorder="1" applyAlignment="1" applyProtection="1">
      <alignment vertical="center" wrapText="1"/>
      <protection/>
    </xf>
    <xf numFmtId="170" fontId="1" fillId="3" borderId="10" xfId="0" applyNumberFormat="1" applyFont="1" applyFill="1" applyBorder="1" applyAlignment="1" applyProtection="1">
      <alignment vertical="center" wrapText="1"/>
      <protection/>
    </xf>
    <xf numFmtId="0" fontId="1" fillId="3" borderId="14" xfId="0" applyNumberFormat="1" applyFont="1" applyFill="1" applyBorder="1" applyAlignment="1" applyProtection="1">
      <alignment vertical="center" wrapText="1"/>
      <protection/>
    </xf>
    <xf numFmtId="170" fontId="1" fillId="3" borderId="14" xfId="0" applyNumberFormat="1" applyFont="1" applyFill="1" applyBorder="1" applyAlignment="1" applyProtection="1">
      <alignment vertical="center" wrapText="1"/>
      <protection/>
    </xf>
    <xf numFmtId="0" fontId="1" fillId="3" borderId="15" xfId="0" applyNumberFormat="1" applyFont="1" applyFill="1" applyBorder="1" applyAlignment="1" applyProtection="1">
      <alignment vertical="center" wrapText="1"/>
      <protection/>
    </xf>
    <xf numFmtId="2" fontId="1" fillId="3" borderId="14" xfId="0" applyNumberFormat="1" applyFont="1" applyFill="1" applyBorder="1" applyAlignment="1" applyProtection="1">
      <alignment vertical="center" wrapText="1"/>
      <protection/>
    </xf>
    <xf numFmtId="0" fontId="1" fillId="3" borderId="31" xfId="0" applyNumberFormat="1" applyFont="1" applyFill="1" applyBorder="1" applyAlignment="1" applyProtection="1">
      <alignment/>
      <protection/>
    </xf>
    <xf numFmtId="170" fontId="1" fillId="3" borderId="31" xfId="0" applyNumberFormat="1" applyFont="1" applyFill="1" applyBorder="1" applyAlignment="1" applyProtection="1">
      <alignment/>
      <protection/>
    </xf>
    <xf numFmtId="0" fontId="1" fillId="3" borderId="26" xfId="0" applyNumberFormat="1" applyFont="1" applyFill="1" applyBorder="1" applyAlignment="1" applyProtection="1">
      <alignment/>
      <protection/>
    </xf>
    <xf numFmtId="170" fontId="1" fillId="3" borderId="26" xfId="0" applyNumberFormat="1" applyFont="1" applyFill="1" applyBorder="1" applyAlignment="1" applyProtection="1">
      <alignment/>
      <protection/>
    </xf>
    <xf numFmtId="0" fontId="1" fillId="3" borderId="32" xfId="0" applyNumberFormat="1" applyFont="1" applyFill="1" applyBorder="1" applyAlignment="1" applyProtection="1">
      <alignment/>
      <protection/>
    </xf>
    <xf numFmtId="2" fontId="1" fillId="3" borderId="26" xfId="0" applyNumberFormat="1" applyFont="1" applyFill="1" applyBorder="1" applyAlignment="1" applyProtection="1">
      <alignment/>
      <protection/>
    </xf>
    <xf numFmtId="0" fontId="22" fillId="0" borderId="0" xfId="0" applyNumberFormat="1" applyFont="1" applyBorder="1" applyAlignment="1" applyProtection="1">
      <alignment/>
      <protection/>
    </xf>
    <xf numFmtId="2" fontId="22" fillId="0" borderId="0" xfId="0" applyNumberFormat="1" applyFont="1" applyBorder="1" applyAlignment="1" applyProtection="1">
      <alignment/>
      <protection/>
    </xf>
    <xf numFmtId="0" fontId="23" fillId="0" borderId="0" xfId="0" applyNumberFormat="1" applyFont="1" applyBorder="1" applyAlignment="1" applyProtection="1">
      <alignment/>
      <protection/>
    </xf>
    <xf numFmtId="2" fontId="23" fillId="0" borderId="0" xfId="0" applyNumberFormat="1" applyFont="1" applyBorder="1" applyAlignment="1" applyProtection="1">
      <alignment/>
      <protection/>
    </xf>
    <xf numFmtId="170" fontId="22" fillId="0" borderId="0" xfId="0" applyNumberFormat="1" applyFont="1" applyBorder="1" applyAlignment="1" applyProtection="1">
      <alignment/>
      <protection/>
    </xf>
    <xf numFmtId="0" fontId="22" fillId="0" borderId="0" xfId="0" applyNumberFormat="1" applyFont="1" applyFill="1" applyBorder="1" applyAlignment="1" applyProtection="1">
      <alignment/>
      <protection/>
    </xf>
    <xf numFmtId="0" fontId="1" fillId="2" borderId="24" xfId="0" applyNumberFormat="1" applyFont="1" applyFill="1" applyBorder="1" applyAlignment="1" applyProtection="1">
      <alignment/>
      <protection/>
    </xf>
    <xf numFmtId="0" fontId="1" fillId="2" borderId="25" xfId="0" applyNumberFormat="1" applyFont="1" applyFill="1" applyBorder="1" applyAlignment="1" applyProtection="1">
      <alignment/>
      <protection/>
    </xf>
    <xf numFmtId="178" fontId="1" fillId="2" borderId="22" xfId="0" applyNumberFormat="1" applyFont="1" applyFill="1" applyBorder="1" applyAlignment="1" applyProtection="1">
      <alignment/>
      <protection/>
    </xf>
    <xf numFmtId="178" fontId="1" fillId="2" borderId="24" xfId="0" applyNumberFormat="1" applyFont="1" applyFill="1" applyBorder="1" applyAlignment="1" applyProtection="1">
      <alignment/>
      <protection/>
    </xf>
    <xf numFmtId="170" fontId="1" fillId="3" borderId="11" xfId="0" applyNumberFormat="1" applyFont="1" applyFill="1" applyBorder="1" applyAlignment="1" applyProtection="1">
      <alignment vertical="center"/>
      <protection/>
    </xf>
    <xf numFmtId="0" fontId="1" fillId="3" borderId="11" xfId="0" applyNumberFormat="1" applyFont="1" applyFill="1" applyBorder="1" applyAlignment="1" applyProtection="1">
      <alignment vertical="center"/>
      <protection/>
    </xf>
    <xf numFmtId="2" fontId="1" fillId="3" borderId="11" xfId="0" applyNumberFormat="1" applyFont="1" applyFill="1" applyBorder="1" applyAlignment="1" applyProtection="1">
      <alignment vertical="center"/>
      <protection/>
    </xf>
    <xf numFmtId="0" fontId="1" fillId="3" borderId="12" xfId="0" applyNumberFormat="1" applyFont="1" applyFill="1" applyBorder="1" applyAlignment="1" applyProtection="1">
      <alignment vertical="center"/>
      <protection/>
    </xf>
    <xf numFmtId="170" fontId="1" fillId="3" borderId="8" xfId="0" applyNumberFormat="1" applyFont="1" applyFill="1" applyBorder="1" applyAlignment="1" applyProtection="1">
      <alignment vertical="center"/>
      <protection/>
    </xf>
    <xf numFmtId="170" fontId="25" fillId="3" borderId="10" xfId="0" applyNumberFormat="1" applyFont="1" applyFill="1" applyBorder="1" applyAlignment="1" applyProtection="1">
      <alignment horizontal="right"/>
      <protection/>
    </xf>
    <xf numFmtId="0" fontId="25" fillId="2" borderId="3" xfId="0" applyNumberFormat="1" applyFont="1" applyFill="1" applyBorder="1" applyAlignment="1" applyProtection="1">
      <alignment horizontal="left"/>
      <protection locked="0"/>
    </xf>
    <xf numFmtId="0" fontId="1" fillId="3" borderId="19" xfId="0" applyNumberFormat="1" applyFont="1" applyFill="1" applyBorder="1" applyAlignment="1" applyProtection="1">
      <alignment vertical="center"/>
      <protection/>
    </xf>
    <xf numFmtId="0" fontId="1" fillId="3" borderId="20" xfId="0" applyNumberFormat="1" applyFont="1" applyFill="1" applyBorder="1" applyAlignment="1" applyProtection="1">
      <alignment/>
      <protection/>
    </xf>
    <xf numFmtId="0" fontId="5" fillId="0" borderId="0" xfId="0" applyNumberFormat="1" applyFont="1" applyAlignment="1" applyProtection="1">
      <alignment horizontal="left" wrapText="1"/>
      <protection/>
    </xf>
    <xf numFmtId="0" fontId="16" fillId="2" borderId="0" xfId="20" applyNumberFormat="1" applyFont="1" applyFill="1" applyAlignment="1" applyProtection="1">
      <alignment horizontal="center"/>
      <protection/>
    </xf>
    <xf numFmtId="170" fontId="21" fillId="3" borderId="0" xfId="0" applyNumberFormat="1" applyFont="1" applyFill="1" applyBorder="1" applyAlignment="1" applyProtection="1">
      <alignment horizontal="left" wrapText="1"/>
      <protection/>
    </xf>
    <xf numFmtId="170" fontId="9" fillId="3" borderId="0" xfId="0" applyNumberFormat="1" applyFont="1" applyFill="1" applyBorder="1" applyAlignment="1" applyProtection="1">
      <alignment horizontal="left" wrapText="1"/>
      <protection/>
    </xf>
    <xf numFmtId="170" fontId="9" fillId="3" borderId="13" xfId="0" applyNumberFormat="1" applyFont="1" applyFill="1" applyBorder="1" applyAlignment="1" applyProtection="1">
      <alignment horizontal="left" wrapText="1"/>
      <protection/>
    </xf>
    <xf numFmtId="170" fontId="9" fillId="3" borderId="14" xfId="0" applyNumberFormat="1" applyFont="1" applyFill="1" applyBorder="1" applyAlignment="1" applyProtection="1">
      <alignment horizontal="left" wrapText="1"/>
      <protection/>
    </xf>
    <xf numFmtId="170" fontId="9" fillId="3" borderId="15" xfId="0" applyNumberFormat="1" applyFont="1" applyFill="1" applyBorder="1" applyAlignment="1" applyProtection="1">
      <alignment horizontal="left" wrapText="1"/>
      <protection/>
    </xf>
    <xf numFmtId="0" fontId="2" fillId="0" borderId="0" xfId="0" applyNumberFormat="1" applyFont="1" applyAlignment="1" applyProtection="1">
      <alignment horizontal="center"/>
      <protection/>
    </xf>
    <xf numFmtId="0" fontId="2" fillId="3" borderId="8" xfId="0" applyNumberFormat="1" applyFont="1" applyFill="1" applyBorder="1" applyAlignment="1" applyProtection="1">
      <alignment horizontal="left"/>
      <protection/>
    </xf>
    <xf numFmtId="0" fontId="2" fillId="3" borderId="11" xfId="0" applyNumberFormat="1" applyFont="1" applyFill="1" applyBorder="1" applyAlignment="1" applyProtection="1">
      <alignment horizontal="left"/>
      <protection/>
    </xf>
    <xf numFmtId="0" fontId="2" fillId="3" borderId="12" xfId="0" applyNumberFormat="1" applyFont="1" applyFill="1" applyBorder="1" applyAlignment="1" applyProtection="1">
      <alignment horizontal="left"/>
      <protection/>
    </xf>
    <xf numFmtId="0" fontId="2" fillId="0" borderId="22" xfId="0" applyNumberFormat="1" applyFont="1" applyBorder="1" applyAlignment="1" applyProtection="1">
      <alignment horizontal="right" wrapText="1"/>
      <protection/>
    </xf>
    <xf numFmtId="0" fontId="0" fillId="0" borderId="25" xfId="0" applyBorder="1" applyAlignment="1">
      <alignment horizontal="right" wrapText="1"/>
    </xf>
    <xf numFmtId="0" fontId="8" fillId="0" borderId="0" xfId="0" applyNumberFormat="1" applyFont="1" applyAlignment="1" applyProtection="1">
      <alignment horizontal="center"/>
      <protection/>
    </xf>
    <xf numFmtId="0" fontId="3" fillId="0" borderId="0" xfId="20" applyNumberFormat="1" applyFont="1" applyAlignment="1" applyProtection="1">
      <alignment horizontal="center"/>
      <protection/>
    </xf>
    <xf numFmtId="0" fontId="3" fillId="0" borderId="0" xfId="20" applyNumberFormat="1" applyAlignment="1" applyProtection="1">
      <alignment horizontal="center"/>
      <protection/>
    </xf>
    <xf numFmtId="0" fontId="8" fillId="0" borderId="26" xfId="0" applyFont="1" applyBorder="1" applyAlignment="1">
      <alignment horizontal="center"/>
    </xf>
    <xf numFmtId="0" fontId="2" fillId="0" borderId="33"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color rgb="FFFF0000"/>
      </font>
      <border/>
    </dxf>
    <dxf>
      <font>
        <color rgb="FF008000"/>
      </font>
      <border/>
    </dxf>
    <dxf>
      <font>
        <color rgb="FF808080"/>
      </font>
      <border/>
    </dxf>
    <dxf>
      <font>
        <color rgb="FF000000"/>
      </font>
      <fill>
        <patternFill>
          <bgColor rgb="FFFF0000"/>
        </patternFill>
      </fill>
      <border/>
    </dxf>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Arial"/>
                <a:ea typeface="Arial"/>
                <a:cs typeface="Arial"/>
              </a:rPr>
              <a:t>Max Viewing Distance where viewer gets
full benefit of the Screen Resolution</a:t>
            </a:r>
          </a:p>
        </c:rich>
      </c:tx>
      <c:layout/>
      <c:spPr>
        <a:noFill/>
        <a:ln>
          <a:noFill/>
        </a:ln>
      </c:spPr>
    </c:title>
    <c:plotArea>
      <c:layout>
        <c:manualLayout>
          <c:xMode val="edge"/>
          <c:yMode val="edge"/>
          <c:x val="0.103"/>
          <c:y val="0.1125"/>
          <c:w val="0.7575"/>
          <c:h val="0.82925"/>
        </c:manualLayout>
      </c:layout>
      <c:scatterChart>
        <c:scatterStyle val="smooth"/>
        <c:varyColors val="0"/>
        <c:ser>
          <c:idx val="0"/>
          <c:order val="0"/>
          <c:tx>
            <c:strRef>
              <c:f>'Home Theater Calculator'!$Q$20</c:f>
              <c:strCache>
                <c:ptCount val="1"/>
                <c:pt idx="0">
                  <c:v>480p</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Calculator'!$Q$21:$Q$22</c:f>
              <c:numCache>
                <c:ptCount val="2"/>
                <c:pt idx="0">
                  <c:v>6.729871737238953</c:v>
                </c:pt>
                <c:pt idx="1">
                  <c:v>43.89046785155839</c:v>
                </c:pt>
              </c:numCache>
            </c:numRef>
          </c:yVal>
          <c:smooth val="1"/>
        </c:ser>
        <c:ser>
          <c:idx val="1"/>
          <c:order val="1"/>
          <c:tx>
            <c:strRef>
              <c:f>'Home Theater Calculator'!$R$20</c:f>
              <c:strCache>
                <c:ptCount val="1"/>
                <c:pt idx="0">
                  <c:v>720p</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Calculator'!$R$21:$R$22</c:f>
              <c:numCache>
                <c:ptCount val="2"/>
                <c:pt idx="0">
                  <c:v>4.486581214241567</c:v>
                </c:pt>
                <c:pt idx="1">
                  <c:v>29.260312266792827</c:v>
                </c:pt>
              </c:numCache>
            </c:numRef>
          </c:yVal>
          <c:smooth val="1"/>
        </c:ser>
        <c:ser>
          <c:idx val="2"/>
          <c:order val="2"/>
          <c:tx>
            <c:strRef>
              <c:f>'Home Theater Calculator'!$S$20</c:f>
              <c:strCache>
                <c:ptCount val="1"/>
                <c:pt idx="0">
                  <c:v>1080p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Calculator'!$S$21:$S$22</c:f>
              <c:numCache>
                <c:ptCount val="2"/>
                <c:pt idx="0">
                  <c:v>2.991054142827711</c:v>
                </c:pt>
                <c:pt idx="1">
                  <c:v>19.506874844528554</c:v>
                </c:pt>
              </c:numCache>
            </c:numRef>
          </c:yVal>
          <c:smooth val="1"/>
        </c:ser>
        <c:ser>
          <c:idx val="3"/>
          <c:order val="3"/>
          <c:tx>
            <c:strRef>
              <c:f>'Home Theater Calculator'!$U$20</c:f>
              <c:strCache>
                <c:ptCount val="1"/>
                <c:pt idx="0">
                  <c:v>2160p</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Calculator'!$P$21:$P$22</c:f>
              <c:numCache>
                <c:ptCount val="2"/>
                <c:pt idx="0">
                  <c:v>23</c:v>
                </c:pt>
                <c:pt idx="1">
                  <c:v>150</c:v>
                </c:pt>
              </c:numCache>
            </c:numRef>
          </c:xVal>
          <c:yVal>
            <c:numRef>
              <c:f>'Home Theater Calculator'!$U$21:$U$22</c:f>
              <c:numCache>
                <c:ptCount val="2"/>
                <c:pt idx="0">
                  <c:v>1.4955270714138555</c:v>
                </c:pt>
                <c:pt idx="1">
                  <c:v>9.753437422264277</c:v>
                </c:pt>
              </c:numCache>
            </c:numRef>
          </c:yVal>
          <c:smooth val="1"/>
        </c:ser>
        <c:axId val="18696243"/>
        <c:axId val="34048460"/>
      </c:scatterChart>
      <c:valAx>
        <c:axId val="18696243"/>
        <c:scaling>
          <c:orientation val="minMax"/>
          <c:max val="125"/>
          <c:min val="20"/>
        </c:scaling>
        <c:axPos val="b"/>
        <c:title>
          <c:tx>
            <c:rich>
              <a:bodyPr vert="horz" rot="0" anchor="ctr"/>
              <a:lstStyle/>
              <a:p>
                <a:pPr algn="ctr">
                  <a:defRPr/>
                </a:pPr>
                <a:r>
                  <a:rPr lang="en-US"/>
                  <a:t>Screen Size - Diagonal (inches)</a:t>
                </a:r>
              </a:p>
            </c:rich>
          </c:tx>
          <c:layout/>
          <c:overlay val="0"/>
          <c:spPr>
            <a:noFill/>
            <a:ln>
              <a:noFill/>
            </a:ln>
          </c:spPr>
        </c:title>
        <c:delete val="0"/>
        <c:numFmt formatCode="General" sourceLinked="1"/>
        <c:majorTickMark val="out"/>
        <c:minorTickMark val="in"/>
        <c:tickLblPos val="nextTo"/>
        <c:crossAx val="34048460"/>
        <c:crosses val="autoZero"/>
        <c:crossBetween val="midCat"/>
        <c:dispUnits/>
        <c:majorUnit val="10"/>
        <c:minorUnit val="5"/>
      </c:valAx>
      <c:valAx>
        <c:axId val="34048460"/>
        <c:scaling>
          <c:orientation val="minMax"/>
          <c:max val="40"/>
        </c:scaling>
        <c:axPos val="l"/>
        <c:title>
          <c:tx>
            <c:rich>
              <a:bodyPr vert="horz" rot="-5400000" anchor="ctr"/>
              <a:lstStyle/>
              <a:p>
                <a:pPr algn="ctr">
                  <a:defRPr/>
                </a:pPr>
                <a:r>
                  <a:rPr lang="en-US"/>
                  <a:t>Viewing Distance (feet)</a:t>
                </a:r>
              </a:p>
            </c:rich>
          </c:tx>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crossAx val="18696243"/>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78"/>
          <c:y val="0.35025"/>
        </c:manualLayout>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Recommended Maximum Viewing/Seating Distances
based on various Standards</a:t>
            </a:r>
          </a:p>
        </c:rich>
      </c:tx>
      <c:layout/>
      <c:spPr>
        <a:noFill/>
        <a:ln>
          <a:noFill/>
        </a:ln>
      </c:spPr>
    </c:title>
    <c:plotArea>
      <c:layout>
        <c:manualLayout>
          <c:xMode val="edge"/>
          <c:yMode val="edge"/>
          <c:x val="0.03325"/>
          <c:y val="0.11325"/>
          <c:w val="0.767"/>
          <c:h val="0.7925"/>
        </c:manualLayout>
      </c:layout>
      <c:scatterChart>
        <c:scatterStyle val="smooth"/>
        <c:varyColors val="0"/>
        <c:ser>
          <c:idx val="1"/>
          <c:order val="0"/>
          <c:tx>
            <c:strRef>
              <c:f>'Home Theater Calculator'!$R$25</c:f>
              <c:strCache>
                <c:ptCount val="1"/>
                <c:pt idx="0">
                  <c:v>THX Max Allowed (26 degree arc)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Calculator'!$R$26:$R$27</c:f>
              <c:numCache>
                <c:ptCount val="2"/>
                <c:pt idx="0">
                  <c:v>3.6179080720547656</c:v>
                </c:pt>
                <c:pt idx="1">
                  <c:v>23.595052643835427</c:v>
                </c:pt>
              </c:numCache>
            </c:numRef>
          </c:yVal>
          <c:smooth val="1"/>
        </c:ser>
        <c:ser>
          <c:idx val="2"/>
          <c:order val="1"/>
          <c:tx>
            <c:strRef>
              <c:f>'Home Theater Calculator'!$S$25</c:f>
              <c:strCache>
                <c:ptCount val="1"/>
                <c:pt idx="0">
                  <c:v>SMPTE Max (30 degree arc)</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Calculator'!$S$26:$S$27</c:f>
              <c:numCache>
                <c:ptCount val="2"/>
                <c:pt idx="0">
                  <c:v>3.117232355415901</c:v>
                </c:pt>
                <c:pt idx="1">
                  <c:v>20.32977623097327</c:v>
                </c:pt>
              </c:numCache>
            </c:numRef>
          </c:yVal>
          <c:smooth val="1"/>
        </c:ser>
        <c:ser>
          <c:idx val="0"/>
          <c:order val="2"/>
          <c:tx>
            <c:strRef>
              <c:f>'Home Theater Calculator'!$Q$25</c:f>
              <c:strCache>
                <c:ptCount val="1"/>
                <c:pt idx="0">
                  <c:v>THX Max Recommended (36 degree arc)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'Home Theater Calculator'!$P$26:$P$27</c:f>
              <c:numCache>
                <c:ptCount val="2"/>
                <c:pt idx="0">
                  <c:v>23</c:v>
                </c:pt>
                <c:pt idx="1">
                  <c:v>150</c:v>
                </c:pt>
              </c:numCache>
            </c:numRef>
          </c:xVal>
          <c:yVal>
            <c:numRef>
              <c:f>'Home Theater Calculator'!$Q$26:$Q$27</c:f>
              <c:numCache>
                <c:ptCount val="2"/>
                <c:pt idx="0">
                  <c:v>2.570665619652473</c:v>
                </c:pt>
                <c:pt idx="1">
                  <c:v>16.76521056295091</c:v>
                </c:pt>
              </c:numCache>
            </c:numRef>
          </c:yVal>
          <c:smooth val="1"/>
        </c:ser>
        <c:axId val="38000685"/>
        <c:axId val="6461846"/>
      </c:scatterChart>
      <c:valAx>
        <c:axId val="38000685"/>
        <c:scaling>
          <c:orientation val="minMax"/>
          <c:max val="125"/>
          <c:min val="20"/>
        </c:scaling>
        <c:axPos val="b"/>
        <c:title>
          <c:tx>
            <c:rich>
              <a:bodyPr vert="horz" rot="0" anchor="ctr"/>
              <a:lstStyle/>
              <a:p>
                <a:pPr algn="ctr">
                  <a:defRPr/>
                </a:pPr>
                <a:r>
                  <a:rPr lang="en-US"/>
                  <a:t>Screen Size - Diagonal (inches)</a:t>
                </a:r>
              </a:p>
            </c:rich>
          </c:tx>
          <c:layout/>
          <c:overlay val="0"/>
          <c:spPr>
            <a:noFill/>
            <a:ln>
              <a:noFill/>
            </a:ln>
          </c:spPr>
        </c:title>
        <c:delete val="0"/>
        <c:numFmt formatCode="General" sourceLinked="1"/>
        <c:majorTickMark val="out"/>
        <c:minorTickMark val="in"/>
        <c:tickLblPos val="nextTo"/>
        <c:crossAx val="6461846"/>
        <c:crosses val="autoZero"/>
        <c:crossBetween val="midCat"/>
        <c:dispUnits/>
        <c:majorUnit val="10"/>
        <c:minorUnit val="5"/>
      </c:valAx>
      <c:valAx>
        <c:axId val="6461846"/>
        <c:scaling>
          <c:orientation val="minMax"/>
          <c:max val="20"/>
        </c:scaling>
        <c:axPos val="l"/>
        <c:title>
          <c:tx>
            <c:rich>
              <a:bodyPr vert="horz" rot="-5400000" anchor="ctr"/>
              <a:lstStyle/>
              <a:p>
                <a:pPr algn="ctr">
                  <a:defRPr/>
                </a:pPr>
                <a:r>
                  <a:rPr lang="en-US"/>
                  <a:t>Viewing Distance (feet)</a:t>
                </a:r>
              </a:p>
            </c:rich>
          </c:tx>
          <c:layout/>
          <c:overlay val="0"/>
          <c:spPr>
            <a:noFill/>
            <a:ln>
              <a:noFill/>
            </a:ln>
          </c:spPr>
        </c:title>
        <c:majorGridlines>
          <c:spPr>
            <a:ln w="3175">
              <a:pattFill prst="pct50">
                <a:fgClr>
                  <a:srgbClr val="000000"/>
                </a:fgClr>
                <a:bgClr>
                  <a:srgbClr val="FFFFFF"/>
                </a:bgClr>
              </a:pattFill>
            </a:ln>
          </c:spPr>
        </c:majorGridlines>
        <c:delete val="0"/>
        <c:numFmt formatCode="0" sourceLinked="0"/>
        <c:majorTickMark val="out"/>
        <c:minorTickMark val="in"/>
        <c:tickLblPos val="nextTo"/>
        <c:crossAx val="38000685"/>
        <c:crosses val="autoZero"/>
        <c:crossBetween val="midCat"/>
        <c:dispUnits/>
        <c:minorUnit val="2.5"/>
      </c:valAx>
      <c:spPr>
        <a:solidFill>
          <a:srgbClr val="C0C0C0"/>
        </a:solidFill>
        <a:ln w="12700">
          <a:solidFill>
            <a:srgbClr val="808080"/>
          </a:solidFill>
        </a:ln>
      </c:spPr>
    </c:plotArea>
    <c:legend>
      <c:legendPos val="r"/>
      <c:layout>
        <c:manualLayout>
          <c:xMode val="edge"/>
          <c:yMode val="edge"/>
          <c:x val="0.829"/>
          <c:y val="0.40725"/>
          <c:w val="0.138"/>
          <c:h val="0.26975"/>
        </c:manualLayout>
      </c:layout>
      <c:overlay val="0"/>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0.4485</cdr:y>
    </cdr:from>
    <cdr:to>
      <cdr:x>0.45325</cdr:x>
      <cdr:y>0.4925</cdr:y>
    </cdr:to>
    <cdr:sp>
      <cdr:nvSpPr>
        <cdr:cNvPr id="1" name="TextBox 1"/>
        <cdr:cNvSpPr txBox="1">
          <a:spLocks noChangeArrowheads="1"/>
        </cdr:cNvSpPr>
      </cdr:nvSpPr>
      <cdr:spPr>
        <a:xfrm>
          <a:off x="3733800" y="2657475"/>
          <a:ext cx="190500" cy="257175"/>
        </a:xfrm>
        <a:prstGeom prst="rect">
          <a:avLst/>
        </a:prstGeom>
        <a:noFill/>
        <a:ln w="9525" cmpd="sng">
          <a:noFill/>
        </a:ln>
      </cdr:spPr>
      <cdr:txBody>
        <a:bodyPr vertOverflow="clip" wrap="square" lIns="91440" tIns="45720" rIns="91440" bIns="45720">
          <a:spAutoFit/>
        </a:bodyPr>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ltonbale.com/home-theater/home-theater-calculato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89"/>
  <sheetViews>
    <sheetView workbookViewId="0" topLeftCell="A33">
      <selection activeCell="C83" sqref="C83"/>
    </sheetView>
  </sheetViews>
  <sheetFormatPr defaultColWidth="9.140625" defaultRowHeight="12.75"/>
  <cols>
    <col min="1" max="1" width="3.28125" style="1" customWidth="1"/>
    <col min="2" max="2" width="38.8515625" style="2" customWidth="1"/>
    <col min="3" max="3" width="15.28125" style="2" customWidth="1"/>
    <col min="4" max="4" width="8.421875" style="2" customWidth="1"/>
    <col min="5" max="5" width="7.00390625" style="2" customWidth="1"/>
    <col min="6" max="6" width="4.421875" style="2" customWidth="1"/>
    <col min="7" max="7" width="10.28125" style="2" customWidth="1"/>
    <col min="8" max="8" width="9.00390625" style="2" bestFit="1" customWidth="1"/>
    <col min="9" max="9" width="6.28125" style="2" customWidth="1"/>
    <col min="10" max="10" width="9.140625" style="2" customWidth="1"/>
    <col min="11" max="11" width="69.140625" style="5" customWidth="1"/>
    <col min="12" max="12" width="15.28125" style="2" customWidth="1"/>
    <col min="13" max="13" width="10.00390625" style="2" bestFit="1" customWidth="1"/>
    <col min="14" max="16384" width="9.140625" style="2" customWidth="1"/>
  </cols>
  <sheetData>
    <row r="1" spans="2:11" ht="15.75">
      <c r="B1" s="188" t="s">
        <v>52</v>
      </c>
      <c r="C1" s="188"/>
      <c r="D1" s="188"/>
      <c r="E1" s="188"/>
      <c r="F1" s="188"/>
      <c r="G1" s="188"/>
      <c r="H1" s="188"/>
      <c r="I1" s="188"/>
      <c r="J1" s="188"/>
      <c r="K1" s="106"/>
    </row>
    <row r="2" spans="2:12" ht="11.25">
      <c r="B2" s="182" t="s">
        <v>115</v>
      </c>
      <c r="C2" s="182"/>
      <c r="D2" s="182"/>
      <c r="E2" s="182"/>
      <c r="F2" s="182"/>
      <c r="G2" s="182"/>
      <c r="H2" s="182"/>
      <c r="I2" s="182"/>
      <c r="J2" s="182"/>
      <c r="K2" s="112"/>
      <c r="L2" s="186" t="s">
        <v>134</v>
      </c>
    </row>
    <row r="3" spans="2:12" ht="12.75">
      <c r="B3" s="189" t="s">
        <v>93</v>
      </c>
      <c r="C3" s="190"/>
      <c r="D3" s="190"/>
      <c r="E3" s="190"/>
      <c r="F3" s="190"/>
      <c r="G3" s="190"/>
      <c r="H3" s="190"/>
      <c r="I3" s="190"/>
      <c r="J3" s="190"/>
      <c r="K3" s="107"/>
      <c r="L3" s="187"/>
    </row>
    <row r="4" spans="2:12" ht="12.75">
      <c r="B4" s="176" t="s">
        <v>98</v>
      </c>
      <c r="C4" s="176"/>
      <c r="D4" s="176"/>
      <c r="E4" s="176"/>
      <c r="F4" s="176"/>
      <c r="G4" s="176"/>
      <c r="H4" s="176"/>
      <c r="I4" s="176"/>
      <c r="J4" s="176"/>
      <c r="K4" s="108"/>
      <c r="L4" s="164">
        <v>1.33333</v>
      </c>
    </row>
    <row r="5" ht="12" thickBot="1">
      <c r="L5" s="165">
        <v>1.6</v>
      </c>
    </row>
    <row r="6" spans="2:12" ht="12" customHeight="1" thickBot="1">
      <c r="B6" s="33"/>
      <c r="C6" s="36" t="s">
        <v>0</v>
      </c>
      <c r="D6" s="36" t="s">
        <v>1</v>
      </c>
      <c r="E6" s="37"/>
      <c r="L6" s="165">
        <v>1.77778</v>
      </c>
    </row>
    <row r="7" spans="2:12" ht="11.25">
      <c r="B7" s="33" t="s">
        <v>2</v>
      </c>
      <c r="C7" s="15">
        <v>1.85</v>
      </c>
      <c r="D7" s="38" t="s">
        <v>5</v>
      </c>
      <c r="E7" s="37"/>
      <c r="L7" s="165">
        <v>1.85</v>
      </c>
    </row>
    <row r="8" spans="2:12" ht="11.25">
      <c r="B8" s="34" t="s">
        <v>15</v>
      </c>
      <c r="C8" s="16">
        <v>106</v>
      </c>
      <c r="D8" s="17" t="s">
        <v>4</v>
      </c>
      <c r="E8" s="19" t="s">
        <v>112</v>
      </c>
      <c r="L8" s="165">
        <v>2.35</v>
      </c>
    </row>
    <row r="9" spans="2:12" ht="11.25">
      <c r="B9" s="34" t="s">
        <v>59</v>
      </c>
      <c r="C9" s="16">
        <v>1.1</v>
      </c>
      <c r="D9" s="39" t="s">
        <v>11</v>
      </c>
      <c r="E9" s="40"/>
      <c r="L9" s="165">
        <v>2.37037</v>
      </c>
    </row>
    <row r="10" spans="2:12" ht="11.25">
      <c r="B10" s="34" t="s">
        <v>94</v>
      </c>
      <c r="C10" s="16">
        <v>1200</v>
      </c>
      <c r="D10" s="39" t="s">
        <v>12</v>
      </c>
      <c r="E10" s="40"/>
      <c r="L10" s="165">
        <v>2.4</v>
      </c>
    </row>
    <row r="11" spans="2:22" ht="11.25">
      <c r="B11" s="34" t="s">
        <v>49</v>
      </c>
      <c r="C11" s="17">
        <v>1920</v>
      </c>
      <c r="D11" s="39" t="s">
        <v>6</v>
      </c>
      <c r="E11" s="40"/>
      <c r="L11" s="165">
        <v>2.7</v>
      </c>
      <c r="U11" s="87"/>
      <c r="V11" s="87"/>
    </row>
    <row r="12" spans="2:22" ht="12" thickBot="1">
      <c r="B12" s="35" t="s">
        <v>50</v>
      </c>
      <c r="C12" s="18">
        <v>1080</v>
      </c>
      <c r="D12" s="41" t="s">
        <v>6</v>
      </c>
      <c r="E12" s="42"/>
      <c r="L12" s="162"/>
      <c r="U12" s="87"/>
      <c r="V12" s="87"/>
    </row>
    <row r="13" spans="2:22" ht="12" thickBot="1">
      <c r="B13" s="60" t="s">
        <v>99</v>
      </c>
      <c r="C13" s="121">
        <v>8</v>
      </c>
      <c r="D13" s="119" t="s">
        <v>18</v>
      </c>
      <c r="E13" s="46"/>
      <c r="L13" s="162"/>
      <c r="U13" s="87"/>
      <c r="V13" s="87"/>
    </row>
    <row r="14" spans="2:22" ht="12" thickBot="1">
      <c r="B14" s="35" t="s">
        <v>100</v>
      </c>
      <c r="C14" s="122">
        <v>18</v>
      </c>
      <c r="D14" s="111" t="s">
        <v>18</v>
      </c>
      <c r="E14" s="42"/>
      <c r="L14" s="163"/>
      <c r="U14" s="87"/>
      <c r="V14" s="87"/>
    </row>
    <row r="15" spans="2:22" ht="11.25" hidden="1">
      <c r="B15" s="12" t="s">
        <v>21</v>
      </c>
      <c r="C15" s="105">
        <f>IF(D8="inches",C8,IF(D8="centimeters",C8*0.3937008))</f>
        <v>106</v>
      </c>
      <c r="U15" s="87"/>
      <c r="V15" s="87"/>
    </row>
    <row r="16" spans="2:22" ht="11.25" hidden="1">
      <c r="B16" s="12" t="s">
        <v>101</v>
      </c>
      <c r="C16" s="105">
        <f>IF(D13="inches",C13,IF(D13="centimeters",C13*0.3937008,IF(D13="feet",C13*12,IF(D13="meters",C13*0.3937008*100,"error with inches/feet/centimeters/meters"))))</f>
        <v>96</v>
      </c>
      <c r="U16" s="87"/>
      <c r="V16" s="87"/>
    </row>
    <row r="17" spans="2:22" ht="11.25" hidden="1">
      <c r="B17" s="12" t="s">
        <v>102</v>
      </c>
      <c r="C17" s="105">
        <f>IF(D14="inches",C14,IF(D14="centimeters",C14*0.3937008,IF(D14="feet",C14*12,IF(D14="meters",C14*0.3937008*100,"error with inches/feet/centimeters/meters"))))</f>
        <v>216</v>
      </c>
      <c r="U17" s="87"/>
      <c r="V17" s="87"/>
    </row>
    <row r="18" spans="16:22" ht="12" thickBot="1">
      <c r="P18" s="156" t="s">
        <v>92</v>
      </c>
      <c r="Q18" s="156"/>
      <c r="R18" s="156"/>
      <c r="S18" s="156"/>
      <c r="T18" s="156"/>
      <c r="U18" s="157"/>
      <c r="V18" s="87"/>
    </row>
    <row r="19" spans="2:22" ht="12" thickBot="1">
      <c r="B19" s="43" t="s">
        <v>19</v>
      </c>
      <c r="C19" s="44"/>
      <c r="D19" s="44"/>
      <c r="E19" s="44"/>
      <c r="F19" s="44"/>
      <c r="G19" s="45"/>
      <c r="H19" s="45"/>
      <c r="I19" s="45"/>
      <c r="J19" s="46"/>
      <c r="K19" s="13"/>
      <c r="P19" s="156"/>
      <c r="Q19" s="156"/>
      <c r="R19" s="156"/>
      <c r="S19" s="156"/>
      <c r="T19" s="156"/>
      <c r="U19" s="157"/>
      <c r="V19" s="87"/>
    </row>
    <row r="20" spans="2:22" ht="11.25">
      <c r="B20" s="33" t="s">
        <v>43</v>
      </c>
      <c r="C20" s="47">
        <f>IF(E8="wide",((C15/C7)^2+C15^2)^0.5,IF(E8="high",(C15^2+(C7*C15)^2)^0.5,IF(E8="diagonal",C15,"error!")))</f>
        <v>106</v>
      </c>
      <c r="D20" s="44" t="s">
        <v>4</v>
      </c>
      <c r="E20" s="48">
        <f>C20/12</f>
        <v>8.833333333333334</v>
      </c>
      <c r="F20" s="37" t="s">
        <v>18</v>
      </c>
      <c r="G20" s="48">
        <f>C20*2.54</f>
        <v>269.24</v>
      </c>
      <c r="H20" s="44" t="s">
        <v>16</v>
      </c>
      <c r="I20" s="49">
        <f>G20/100</f>
        <v>2.6924</v>
      </c>
      <c r="J20" s="37" t="s">
        <v>17</v>
      </c>
      <c r="K20" s="13"/>
      <c r="P20" s="156" t="s">
        <v>15</v>
      </c>
      <c r="Q20" s="158" t="s">
        <v>85</v>
      </c>
      <c r="R20" s="158" t="s">
        <v>86</v>
      </c>
      <c r="S20" s="158" t="s">
        <v>87</v>
      </c>
      <c r="T20" s="158" t="s">
        <v>90</v>
      </c>
      <c r="U20" s="159" t="s">
        <v>113</v>
      </c>
      <c r="V20" s="87"/>
    </row>
    <row r="21" spans="2:22" ht="11.25">
      <c r="B21" s="34" t="s">
        <v>7</v>
      </c>
      <c r="C21" s="50">
        <f>IF(E8="wide",C15,IF(E8="high",C15*C7,IF(E8="diagonal",(C15^2/(1+(1/C7)^2))^0.5,"error!")))</f>
        <v>93.24889043906947</v>
      </c>
      <c r="D21" s="39" t="s">
        <v>4</v>
      </c>
      <c r="E21" s="51">
        <f>C21/12</f>
        <v>7.770740869922456</v>
      </c>
      <c r="F21" s="40" t="s">
        <v>18</v>
      </c>
      <c r="G21" s="51">
        <f>C21*2.54</f>
        <v>236.85218171523647</v>
      </c>
      <c r="H21" s="39" t="s">
        <v>16</v>
      </c>
      <c r="I21" s="52">
        <f>G21/100</f>
        <v>2.3685218171523648</v>
      </c>
      <c r="J21" s="40" t="s">
        <v>17</v>
      </c>
      <c r="K21" s="13"/>
      <c r="P21" s="158">
        <v>23</v>
      </c>
      <c r="Q21" s="160">
        <v>6.729871737238953</v>
      </c>
      <c r="R21" s="160">
        <v>4.486581214241567</v>
      </c>
      <c r="S21" s="160">
        <v>2.991054142827711</v>
      </c>
      <c r="T21" s="160">
        <v>2.2432906071207834</v>
      </c>
      <c r="U21" s="160">
        <v>1.4955270714138555</v>
      </c>
      <c r="V21" s="87"/>
    </row>
    <row r="22" spans="2:22" ht="12" thickBot="1">
      <c r="B22" s="35" t="s">
        <v>8</v>
      </c>
      <c r="C22" s="53">
        <f>IF(E8="wide",C15/C7,IF(E8="high",C15,IF(E8="diagonal",(C15^2/(1+C7^2))^0.5,"error!")))</f>
        <v>50.40480564274025</v>
      </c>
      <c r="D22" s="41" t="s">
        <v>4</v>
      </c>
      <c r="E22" s="54">
        <f>C22/12</f>
        <v>4.200400470228354</v>
      </c>
      <c r="F22" s="42" t="s">
        <v>18</v>
      </c>
      <c r="G22" s="54">
        <f>C22*2.54</f>
        <v>128.02820633256025</v>
      </c>
      <c r="H22" s="41" t="s">
        <v>16</v>
      </c>
      <c r="I22" s="55">
        <f>G22/100</f>
        <v>1.2802820633256025</v>
      </c>
      <c r="J22" s="42" t="s">
        <v>17</v>
      </c>
      <c r="K22" s="13"/>
      <c r="P22" s="158">
        <v>150</v>
      </c>
      <c r="Q22" s="160">
        <v>43.89046785155839</v>
      </c>
      <c r="R22" s="160">
        <v>29.260312266792827</v>
      </c>
      <c r="S22" s="160">
        <v>19.506874844528554</v>
      </c>
      <c r="T22" s="160">
        <v>14.630156133396413</v>
      </c>
      <c r="U22" s="160">
        <v>9.753437422264277</v>
      </c>
      <c r="V22" s="87"/>
    </row>
    <row r="23" spans="2:22" ht="11.25">
      <c r="B23" s="34" t="s">
        <v>60</v>
      </c>
      <c r="C23" s="56">
        <f>C21/C11</f>
        <v>0.04856713043701535</v>
      </c>
      <c r="D23" s="39" t="s">
        <v>4</v>
      </c>
      <c r="E23" s="57"/>
      <c r="F23" s="40"/>
      <c r="G23" s="52">
        <f>C23*2.54</f>
        <v>0.12336051131001899</v>
      </c>
      <c r="H23" s="39" t="s">
        <v>16</v>
      </c>
      <c r="I23" s="79">
        <f>G23*10</f>
        <v>1.23360511310019</v>
      </c>
      <c r="J23" s="40" t="s">
        <v>62</v>
      </c>
      <c r="K23" s="13"/>
      <c r="M23" s="3"/>
      <c r="P23" s="156"/>
      <c r="Q23" s="156"/>
      <c r="R23" s="156"/>
      <c r="S23" s="156"/>
      <c r="T23" s="156"/>
      <c r="U23" s="156"/>
      <c r="V23" s="87"/>
    </row>
    <row r="24" spans="2:22" ht="12" thickBot="1">
      <c r="B24" s="35" t="s">
        <v>61</v>
      </c>
      <c r="C24" s="58">
        <f>C22/C12</f>
        <v>0.0466711163358706</v>
      </c>
      <c r="D24" s="41" t="s">
        <v>4</v>
      </c>
      <c r="E24" s="59"/>
      <c r="F24" s="42"/>
      <c r="G24" s="55">
        <f>C24*2.54</f>
        <v>0.11854463549311132</v>
      </c>
      <c r="H24" s="41" t="s">
        <v>16</v>
      </c>
      <c r="I24" s="80">
        <f>G24*10</f>
        <v>1.1854463549311132</v>
      </c>
      <c r="J24" s="42" t="s">
        <v>62</v>
      </c>
      <c r="K24" s="13"/>
      <c r="M24" s="3"/>
      <c r="P24" s="156"/>
      <c r="Q24" s="156"/>
      <c r="R24" s="156"/>
      <c r="S24" s="156"/>
      <c r="T24" s="156"/>
      <c r="U24" s="156"/>
      <c r="V24" s="87"/>
    </row>
    <row r="25" spans="2:22" ht="11.25">
      <c r="B25" s="69" t="s">
        <v>64</v>
      </c>
      <c r="C25" s="70">
        <f>1/C23</f>
        <v>20.590057328934794</v>
      </c>
      <c r="D25" s="71" t="s">
        <v>47</v>
      </c>
      <c r="E25" s="72"/>
      <c r="F25" s="73"/>
      <c r="G25" s="70">
        <f>1/G23</f>
        <v>8.106321783045194</v>
      </c>
      <c r="H25" s="71" t="s">
        <v>48</v>
      </c>
      <c r="I25" s="72"/>
      <c r="J25" s="73"/>
      <c r="K25" s="109"/>
      <c r="M25" s="3"/>
      <c r="P25" s="156" t="s">
        <v>15</v>
      </c>
      <c r="Q25" s="158" t="s">
        <v>128</v>
      </c>
      <c r="R25" s="158" t="s">
        <v>88</v>
      </c>
      <c r="S25" s="158" t="s">
        <v>89</v>
      </c>
      <c r="T25" s="158"/>
      <c r="U25" s="161"/>
      <c r="V25" s="87"/>
    </row>
    <row r="26" spans="2:22" ht="12" thickBot="1">
      <c r="B26" s="74" t="s">
        <v>91</v>
      </c>
      <c r="C26" s="75">
        <f>1/C24</f>
        <v>21.426528407922774</v>
      </c>
      <c r="D26" s="76" t="s">
        <v>47</v>
      </c>
      <c r="E26" s="77"/>
      <c r="F26" s="78"/>
      <c r="G26" s="75">
        <f>1/G24</f>
        <v>8.435641105481407</v>
      </c>
      <c r="H26" s="76" t="s">
        <v>48</v>
      </c>
      <c r="I26" s="77"/>
      <c r="J26" s="78"/>
      <c r="K26" s="109"/>
      <c r="M26" s="3"/>
      <c r="P26" s="158">
        <v>23</v>
      </c>
      <c r="Q26" s="160">
        <v>2.570665619652473</v>
      </c>
      <c r="R26" s="160">
        <v>3.6179080720547656</v>
      </c>
      <c r="S26" s="160">
        <v>3.117232355415901</v>
      </c>
      <c r="T26" s="160"/>
      <c r="U26" s="156"/>
      <c r="V26" s="87"/>
    </row>
    <row r="27" spans="2:21" ht="12" thickBot="1">
      <c r="B27" s="81" t="s">
        <v>63</v>
      </c>
      <c r="C27" s="82">
        <f>C11*C12</f>
        <v>2073600</v>
      </c>
      <c r="D27" s="83" t="s">
        <v>6</v>
      </c>
      <c r="E27" s="84"/>
      <c r="F27" s="85"/>
      <c r="G27" s="86">
        <f>C27/1000000</f>
        <v>2.0736</v>
      </c>
      <c r="H27" s="83" t="s">
        <v>65</v>
      </c>
      <c r="I27" s="84"/>
      <c r="J27" s="85"/>
      <c r="K27" s="109"/>
      <c r="M27" s="3"/>
      <c r="P27" s="158">
        <v>150</v>
      </c>
      <c r="Q27" s="160">
        <v>16.76521056295091</v>
      </c>
      <c r="R27" s="160">
        <v>23.595052643835427</v>
      </c>
      <c r="S27" s="160">
        <v>20.32977623097327</v>
      </c>
      <c r="T27" s="160"/>
      <c r="U27" s="156"/>
    </row>
    <row r="28" spans="3:5" ht="12" thickBot="1">
      <c r="C28" s="3"/>
      <c r="E28" s="7"/>
    </row>
    <row r="29" spans="2:11" ht="12" thickBot="1">
      <c r="B29" s="43" t="s">
        <v>51</v>
      </c>
      <c r="C29" s="45"/>
      <c r="D29" s="45"/>
      <c r="E29" s="45"/>
      <c r="F29" s="45"/>
      <c r="G29" s="45"/>
      <c r="H29" s="45"/>
      <c r="I29" s="45"/>
      <c r="J29" s="46"/>
      <c r="K29" s="113" t="s">
        <v>114</v>
      </c>
    </row>
    <row r="30" spans="2:11" ht="11.25">
      <c r="B30" s="34" t="s">
        <v>117</v>
      </c>
      <c r="C30" s="50">
        <f>$C$21/(2*TAN(RADIANS(26/2)))</f>
        <v>201.95265962029794</v>
      </c>
      <c r="D30" s="39" t="s">
        <v>4</v>
      </c>
      <c r="E30" s="51">
        <f>C30/12</f>
        <v>16.829388301691495</v>
      </c>
      <c r="F30" s="40" t="s">
        <v>18</v>
      </c>
      <c r="G30" s="51">
        <f>C30*2.54</f>
        <v>512.9597554355568</v>
      </c>
      <c r="H30" s="39" t="s">
        <v>16</v>
      </c>
      <c r="I30" s="52">
        <f>G30/100</f>
        <v>5.129597554355567</v>
      </c>
      <c r="J30" s="40" t="s">
        <v>17</v>
      </c>
      <c r="K30" s="13" t="str">
        <f>IF($C$16&lt;=C30,"First row is close enough to the screen to meet this specification.","First Row is too far away from screen to meet specification; consider moving closer to the screen.")</f>
        <v>First row is close enough to the screen to meet this specification.</v>
      </c>
    </row>
    <row r="31" spans="2:11" ht="11.25">
      <c r="B31" s="34" t="s">
        <v>118</v>
      </c>
      <c r="C31" s="50">
        <f>$C$21/(2*TAN(RADIANS(30/2)))</f>
        <v>174.0047984340155</v>
      </c>
      <c r="D31" s="39" t="s">
        <v>4</v>
      </c>
      <c r="E31" s="51">
        <f>C31/12</f>
        <v>14.500399869501292</v>
      </c>
      <c r="F31" s="40" t="s">
        <v>18</v>
      </c>
      <c r="G31" s="51">
        <f>C31*2.54</f>
        <v>441.9721880223994</v>
      </c>
      <c r="H31" s="39" t="s">
        <v>16</v>
      </c>
      <c r="I31" s="52">
        <f>G31/100</f>
        <v>4.419721880223994</v>
      </c>
      <c r="J31" s="40" t="s">
        <v>17</v>
      </c>
      <c r="K31" s="13" t="str">
        <f>IF($C$16&lt;=C31,"First row is close enough to the screen to meet this specification.","First Row is too far away from screen to meet specification; consider moving closer to the screen.")</f>
        <v>First row is close enough to the screen to meet this specification.</v>
      </c>
    </row>
    <row r="32" spans="2:11" ht="12" thickBot="1">
      <c r="B32" s="34" t="s">
        <v>116</v>
      </c>
      <c r="C32" s="50">
        <f>$C$21/(2*TAN(RADIANS(36/2)))</f>
        <v>143.49528748209153</v>
      </c>
      <c r="D32" s="39" t="s">
        <v>4</v>
      </c>
      <c r="E32" s="51">
        <f>C32/12</f>
        <v>11.957940623507627</v>
      </c>
      <c r="F32" s="40" t="s">
        <v>18</v>
      </c>
      <c r="G32" s="51">
        <f>C32*2.54</f>
        <v>364.4780302045125</v>
      </c>
      <c r="H32" s="39" t="s">
        <v>16</v>
      </c>
      <c r="I32" s="52">
        <f>G32/100</f>
        <v>3.644780302045125</v>
      </c>
      <c r="J32" s="40" t="s">
        <v>17</v>
      </c>
      <c r="K32" s="13" t="str">
        <f>IF($C$16&lt;=C32,"First row is close enough to the screen to meet this specification.","First Row is too far away from screen to meet specification; consider moving closer to the screen.")</f>
        <v>First row is close enough to the screen to meet this specification.</v>
      </c>
    </row>
    <row r="33" spans="2:11" ht="12" thickBot="1">
      <c r="B33" s="33" t="s">
        <v>108</v>
      </c>
      <c r="C33" s="47">
        <f>$C$21/(2*TAN(RADIANS(70/2)))</f>
        <v>66.58660850573544</v>
      </c>
      <c r="D33" s="44" t="s">
        <v>4</v>
      </c>
      <c r="E33" s="48">
        <f>C33/12</f>
        <v>5.54888404214462</v>
      </c>
      <c r="F33" s="37" t="s">
        <v>18</v>
      </c>
      <c r="G33" s="48">
        <f>C33*2.54</f>
        <v>169.12998560456802</v>
      </c>
      <c r="H33" s="44" t="s">
        <v>16</v>
      </c>
      <c r="I33" s="49">
        <f>G33/100</f>
        <v>1.6912998560456802</v>
      </c>
      <c r="J33" s="37" t="s">
        <v>17</v>
      </c>
      <c r="K33" s="13" t="str">
        <f>IF($C$16&lt;C33,"First row is too close to meet this specification; consider moving the front row backwards.","First row is far enough away from the screen to meet this specification.")</f>
        <v>First row is far enough away from the screen to meet this specification.</v>
      </c>
    </row>
    <row r="34" spans="2:11" ht="22.5">
      <c r="B34" s="173" t="s">
        <v>106</v>
      </c>
      <c r="C34" s="170">
        <f>(MAX(C23:C24))/(2*TAN(RADIANS(((1/60)/(20/D35))/2)))</f>
        <v>166.96149464884</v>
      </c>
      <c r="D34" s="167" t="s">
        <v>4</v>
      </c>
      <c r="E34" s="166">
        <f>C34/12</f>
        <v>13.913457887403332</v>
      </c>
      <c r="F34" s="169" t="s">
        <v>18</v>
      </c>
      <c r="G34" s="170">
        <f>C34*2.54</f>
        <v>424.08219640805356</v>
      </c>
      <c r="H34" s="167" t="s">
        <v>16</v>
      </c>
      <c r="I34" s="168">
        <f>G34/100</f>
        <v>4.240821964080536</v>
      </c>
      <c r="J34" s="169" t="s">
        <v>17</v>
      </c>
      <c r="K34" s="120" t="str">
        <f>IF($C$16&lt;C34*0.9,"First row is close enough to the screen that the benefits of a higher resolution display might be noticable.",IF($C$16&gt;C34*1.1,"First row is far enough away the screen that you may not be able to see the full benefits of this screen resolution; you may want to consider a lower screen resolution.",IF(AND(C16&gt;C34*0.9,C16&lt;C34*1.1),"First row seating distance is ideal for this screen resolution: any farther and you would not be able to see the full resolution, any closer and you would start to need a higher resolution.","error with visual acuity seating distance calculation")))</f>
        <v>First row is close enough to the screen that the benefits of a higher resolution display might be noticable.</v>
      </c>
    </row>
    <row r="35" spans="2:11" ht="12" thickBot="1">
      <c r="B35" s="174" t="s">
        <v>135</v>
      </c>
      <c r="C35" s="171" t="s">
        <v>136</v>
      </c>
      <c r="D35" s="172">
        <v>20</v>
      </c>
      <c r="E35" s="54">
        <f>D35/20</f>
        <v>1</v>
      </c>
      <c r="F35" s="42"/>
      <c r="G35" s="53"/>
      <c r="H35" s="41"/>
      <c r="I35" s="55"/>
      <c r="J35" s="42"/>
      <c r="K35" s="13"/>
    </row>
    <row r="36" spans="2:11" ht="12" customHeight="1">
      <c r="B36" s="34" t="s">
        <v>104</v>
      </c>
      <c r="C36" s="50">
        <f>DEGREES(ATAN((C21/2)/C16))*2</f>
        <v>51.80903079858275</v>
      </c>
      <c r="D36" s="39" t="s">
        <v>103</v>
      </c>
      <c r="E36" s="51"/>
      <c r="F36" s="39"/>
      <c r="G36" s="177" t="s">
        <v>111</v>
      </c>
      <c r="H36" s="178"/>
      <c r="I36" s="178"/>
      <c r="J36" s="179"/>
      <c r="K36" s="13"/>
    </row>
    <row r="37" spans="2:11" ht="12" customHeight="1" thickBot="1">
      <c r="B37" s="35" t="s">
        <v>105</v>
      </c>
      <c r="C37" s="53">
        <f>DEGREES(ATAN((C21/2)/C17))*2</f>
        <v>24.361271811981418</v>
      </c>
      <c r="D37" s="41" t="s">
        <v>103</v>
      </c>
      <c r="E37" s="54"/>
      <c r="F37" s="41"/>
      <c r="G37" s="180"/>
      <c r="H37" s="180"/>
      <c r="I37" s="180"/>
      <c r="J37" s="181"/>
      <c r="K37" s="13"/>
    </row>
    <row r="38" spans="2:15" ht="23.25" thickBot="1">
      <c r="B38" s="114" t="s">
        <v>53</v>
      </c>
      <c r="C38" s="115">
        <f>C9*C10/(E21*E22)</f>
        <v>40.44089942559148</v>
      </c>
      <c r="D38" s="116" t="s">
        <v>38</v>
      </c>
      <c r="E38" s="116"/>
      <c r="F38" s="118"/>
      <c r="G38" s="117">
        <f>C38*3.4262591</f>
        <v>138.5609996691176</v>
      </c>
      <c r="H38" s="116" t="s">
        <v>54</v>
      </c>
      <c r="I38" s="116"/>
      <c r="J38" s="118"/>
      <c r="K38" s="120" t="str">
        <f>IF(C38&lt;12,"Screen brightness is much too low (below 12 foot-Lamberts), to the point of being difficult to watch even in total darkness; consider a brighter projector, smaller screen, or higher-gain screen",IF(C38&lt;16,"Screen brightness is too low (less than 16 foot-Lamberts), even for a completely dark room; consider a brighter projector, smaller screen, or higher-gain screen",IF(C38&lt;30,"Screen brightness (16-30 foot-Lamberts) is acceptable for completely dark rooms",IF(C38&lt;70,"Screen brightness (30-70 foot-Lamberts) is acceptable for rooms with some ambient light.","Screen brightness (more than 70 foot-Lamberts) is acceptable for most ambient light levels (except for perhaps direct sunlight on the screen."))))</f>
        <v>Screen brightness (30-70 foot-Lamberts) is acceptable for rooms with some ambient light.</v>
      </c>
      <c r="O38" s="5"/>
    </row>
    <row r="39" spans="1:21" s="5" customFormat="1" ht="12" thickBot="1">
      <c r="A39" s="26"/>
      <c r="B39" s="13"/>
      <c r="C39" s="6"/>
      <c r="D39" s="13"/>
      <c r="E39" s="6"/>
      <c r="F39" s="13"/>
      <c r="G39" s="6"/>
      <c r="H39" s="13"/>
      <c r="I39" s="27"/>
      <c r="J39" s="13"/>
      <c r="K39" s="13"/>
      <c r="O39" s="2"/>
      <c r="P39" s="2"/>
      <c r="Q39" s="2"/>
      <c r="R39" s="2"/>
      <c r="S39" s="2"/>
      <c r="T39" s="2"/>
      <c r="U39" s="2"/>
    </row>
    <row r="40" spans="2:11" ht="12" thickBot="1">
      <c r="B40" s="43" t="s">
        <v>56</v>
      </c>
      <c r="C40" s="61"/>
      <c r="D40" s="45"/>
      <c r="E40" s="61"/>
      <c r="F40" s="45"/>
      <c r="G40" s="61"/>
      <c r="H40" s="45"/>
      <c r="I40" s="62"/>
      <c r="J40" s="46"/>
      <c r="K40" s="13"/>
    </row>
    <row r="41" spans="2:11" ht="11.25">
      <c r="B41" s="33" t="s">
        <v>39</v>
      </c>
      <c r="C41" s="28">
        <f>C38</f>
        <v>40.44089942559148</v>
      </c>
      <c r="D41" s="44" t="s">
        <v>38</v>
      </c>
      <c r="E41" s="48"/>
      <c r="F41" s="44"/>
      <c r="G41" s="48"/>
      <c r="H41" s="44"/>
      <c r="I41" s="49"/>
      <c r="J41" s="37"/>
      <c r="K41" s="13"/>
    </row>
    <row r="42" spans="2:11" ht="12" thickBot="1">
      <c r="B42" s="35" t="s">
        <v>40</v>
      </c>
      <c r="C42" s="63">
        <f>C41/(C9/(E21*E22))</f>
        <v>1200</v>
      </c>
      <c r="D42" s="41" t="s">
        <v>41</v>
      </c>
      <c r="E42" s="54"/>
      <c r="F42" s="41"/>
      <c r="G42" s="54"/>
      <c r="H42" s="41"/>
      <c r="I42" s="55"/>
      <c r="J42" s="42"/>
      <c r="K42" s="13"/>
    </row>
    <row r="43" spans="2:5" ht="12" thickBot="1">
      <c r="B43" s="5"/>
      <c r="C43" s="6"/>
      <c r="E43" s="4"/>
    </row>
    <row r="44" spans="2:10" ht="12" thickBot="1">
      <c r="B44" s="183" t="s">
        <v>121</v>
      </c>
      <c r="C44" s="184"/>
      <c r="D44" s="184"/>
      <c r="E44" s="184"/>
      <c r="F44" s="184"/>
      <c r="G44" s="184"/>
      <c r="H44" s="184"/>
      <c r="I44" s="184"/>
      <c r="J44" s="185"/>
    </row>
    <row r="45" spans="2:11" ht="11.25">
      <c r="B45" s="123" t="s">
        <v>122</v>
      </c>
      <c r="C45" s="141">
        <v>106</v>
      </c>
      <c r="D45" s="136" t="s">
        <v>124</v>
      </c>
      <c r="E45" s="126"/>
      <c r="F45" s="126"/>
      <c r="G45" s="125"/>
      <c r="H45" s="125"/>
      <c r="I45" s="125"/>
      <c r="J45" s="124"/>
      <c r="K45" s="13"/>
    </row>
    <row r="46" spans="2:11" ht="11.25">
      <c r="B46" s="130" t="s">
        <v>119</v>
      </c>
      <c r="C46" s="139">
        <v>14.3</v>
      </c>
      <c r="D46" s="137" t="s">
        <v>123</v>
      </c>
      <c r="E46" s="128"/>
      <c r="F46" s="128"/>
      <c r="G46" s="129"/>
      <c r="H46" s="129"/>
      <c r="I46" s="129"/>
      <c r="J46" s="131"/>
      <c r="K46" s="13"/>
    </row>
    <row r="47" spans="2:11" ht="12" thickBot="1">
      <c r="B47" s="132" t="s">
        <v>120</v>
      </c>
      <c r="C47" s="142">
        <v>19.5</v>
      </c>
      <c r="D47" s="138" t="s">
        <v>123</v>
      </c>
      <c r="E47" s="133"/>
      <c r="F47" s="133"/>
      <c r="G47" s="134"/>
      <c r="H47" s="134"/>
      <c r="I47" s="134"/>
      <c r="J47" s="135"/>
      <c r="K47" s="13"/>
    </row>
    <row r="48" spans="2:11" ht="12" thickBot="1">
      <c r="B48" s="140" t="s">
        <v>57</v>
      </c>
      <c r="C48" s="51"/>
      <c r="D48" s="39"/>
      <c r="E48" s="51"/>
      <c r="F48" s="39"/>
      <c r="G48" s="41"/>
      <c r="H48" s="41"/>
      <c r="I48" s="41"/>
      <c r="J48" s="42"/>
      <c r="K48" s="13"/>
    </row>
    <row r="49" spans="2:20" ht="11.25">
      <c r="B49" s="34" t="s">
        <v>23</v>
      </c>
      <c r="C49" s="143">
        <f>C46/(C45/12)</f>
        <v>1.6188679245283017</v>
      </c>
      <c r="D49" s="44" t="s">
        <v>24</v>
      </c>
      <c r="E49" s="48"/>
      <c r="F49" s="37"/>
      <c r="G49" s="39"/>
      <c r="H49" s="39"/>
      <c r="I49" s="39"/>
      <c r="J49" s="40"/>
      <c r="K49" s="13"/>
      <c r="P49" s="10"/>
      <c r="Q49" s="10"/>
      <c r="R49" s="10"/>
      <c r="S49" s="10"/>
      <c r="T49" s="10"/>
    </row>
    <row r="50" spans="2:20" ht="11.25">
      <c r="B50" s="34" t="s">
        <v>25</v>
      </c>
      <c r="C50" s="67">
        <f>C47/(C45/12)</f>
        <v>2.2075471698113205</v>
      </c>
      <c r="D50" s="39" t="s">
        <v>24</v>
      </c>
      <c r="E50" s="51"/>
      <c r="F50" s="40"/>
      <c r="G50" s="39"/>
      <c r="H50" s="39"/>
      <c r="I50" s="39"/>
      <c r="J50" s="40"/>
      <c r="K50" s="13"/>
      <c r="P50" s="10"/>
      <c r="Q50" s="10"/>
      <c r="R50" s="10"/>
      <c r="S50" s="10"/>
      <c r="T50" s="10"/>
    </row>
    <row r="51" spans="2:11" ht="11.25">
      <c r="B51" s="34" t="s">
        <v>125</v>
      </c>
      <c r="C51" s="50">
        <f>C49*C21</f>
        <v>150.9576377296634</v>
      </c>
      <c r="D51" s="39" t="s">
        <v>4</v>
      </c>
      <c r="E51" s="51">
        <f>C51/12</f>
        <v>12.579803144138616</v>
      </c>
      <c r="F51" s="40" t="s">
        <v>18</v>
      </c>
      <c r="G51" s="51">
        <f>C51*2.54</f>
        <v>383.432399833345</v>
      </c>
      <c r="H51" s="39" t="s">
        <v>16</v>
      </c>
      <c r="I51" s="52">
        <f>G51/100</f>
        <v>3.83432399833345</v>
      </c>
      <c r="J51" s="40" t="s">
        <v>17</v>
      </c>
      <c r="K51" s="13"/>
    </row>
    <row r="52" spans="2:11" ht="11.25">
      <c r="B52" s="150" t="s">
        <v>126</v>
      </c>
      <c r="C52" s="151">
        <f>C50*C21</f>
        <v>205.8513241768137</v>
      </c>
      <c r="D52" s="152" t="s">
        <v>4</v>
      </c>
      <c r="E52" s="153">
        <f>C52/12</f>
        <v>17.154277014734475</v>
      </c>
      <c r="F52" s="154" t="s">
        <v>18</v>
      </c>
      <c r="G52" s="153">
        <f>C52*2.54</f>
        <v>522.8623634091068</v>
      </c>
      <c r="H52" s="152" t="s">
        <v>16</v>
      </c>
      <c r="I52" s="155">
        <f>G52/100</f>
        <v>5.228623634091068</v>
      </c>
      <c r="J52" s="154" t="s">
        <v>17</v>
      </c>
      <c r="K52" s="13"/>
    </row>
    <row r="53" spans="2:11" ht="11.25">
      <c r="B53" s="34" t="s">
        <v>97</v>
      </c>
      <c r="C53" s="127">
        <v>0.5</v>
      </c>
      <c r="D53" s="39" t="s">
        <v>22</v>
      </c>
      <c r="E53" s="39"/>
      <c r="F53" s="40"/>
      <c r="G53" s="39"/>
      <c r="H53" s="39"/>
      <c r="I53" s="39"/>
      <c r="J53" s="40"/>
      <c r="K53" s="13"/>
    </row>
    <row r="54" spans="2:11" ht="23.25" thickBot="1">
      <c r="B54" s="144" t="s">
        <v>127</v>
      </c>
      <c r="C54" s="145">
        <f>C22*C53</f>
        <v>25.202402821370125</v>
      </c>
      <c r="D54" s="146" t="s">
        <v>4</v>
      </c>
      <c r="E54" s="147">
        <f>C54/12</f>
        <v>2.100200235114177</v>
      </c>
      <c r="F54" s="148" t="s">
        <v>18</v>
      </c>
      <c r="G54" s="147">
        <f>C54*2.54</f>
        <v>64.01410316628012</v>
      </c>
      <c r="H54" s="146" t="s">
        <v>16</v>
      </c>
      <c r="I54" s="149">
        <f>G54/100</f>
        <v>0.6401410316628012</v>
      </c>
      <c r="J54" s="148" t="s">
        <v>17</v>
      </c>
      <c r="K54" s="13"/>
    </row>
    <row r="55" spans="2:5" ht="11.25">
      <c r="B55" s="5"/>
      <c r="E55" s="4"/>
    </row>
    <row r="56" spans="2:20" ht="36" customHeight="1">
      <c r="B56" s="175" t="s">
        <v>55</v>
      </c>
      <c r="C56" s="175"/>
      <c r="D56" s="175"/>
      <c r="E56" s="175"/>
      <c r="F56" s="175"/>
      <c r="G56" s="175"/>
      <c r="H56" s="175"/>
      <c r="I56" s="175"/>
      <c r="J56" s="175"/>
      <c r="K56" s="110"/>
      <c r="P56" s="13"/>
      <c r="Q56" s="13"/>
      <c r="R56" s="13"/>
      <c r="S56" s="13"/>
      <c r="T56" s="13"/>
    </row>
    <row r="57" spans="2:20" ht="46.5" customHeight="1">
      <c r="B57" s="175" t="s">
        <v>110</v>
      </c>
      <c r="C57" s="175"/>
      <c r="D57" s="175"/>
      <c r="E57" s="175"/>
      <c r="F57" s="175"/>
      <c r="G57" s="175"/>
      <c r="H57" s="175"/>
      <c r="I57" s="175"/>
      <c r="J57" s="175"/>
      <c r="K57" s="110"/>
      <c r="P57" s="10"/>
      <c r="Q57" s="10"/>
      <c r="R57" s="10"/>
      <c r="S57" s="10"/>
      <c r="T57" s="10"/>
    </row>
    <row r="58" spans="2:11" ht="48" customHeight="1">
      <c r="B58" s="175" t="s">
        <v>109</v>
      </c>
      <c r="C58" s="175"/>
      <c r="D58" s="175"/>
      <c r="E58" s="175"/>
      <c r="F58" s="175"/>
      <c r="G58" s="175"/>
      <c r="H58" s="175"/>
      <c r="I58" s="175"/>
      <c r="J58" s="175"/>
      <c r="K58" s="110"/>
    </row>
    <row r="59" spans="2:21" ht="48" customHeight="1">
      <c r="B59" s="175" t="s">
        <v>30</v>
      </c>
      <c r="C59" s="175"/>
      <c r="D59" s="175"/>
      <c r="E59" s="175"/>
      <c r="F59" s="175"/>
      <c r="G59" s="175"/>
      <c r="H59" s="175"/>
      <c r="I59" s="175"/>
      <c r="J59" s="175"/>
      <c r="K59" s="110"/>
      <c r="U59" s="10"/>
    </row>
    <row r="60" spans="2:21" ht="48" customHeight="1">
      <c r="B60" s="175" t="s">
        <v>129</v>
      </c>
      <c r="C60" s="175"/>
      <c r="D60" s="175"/>
      <c r="E60" s="175"/>
      <c r="F60" s="175"/>
      <c r="G60" s="175"/>
      <c r="H60" s="175"/>
      <c r="I60" s="175"/>
      <c r="J60" s="175"/>
      <c r="K60" s="110"/>
      <c r="U60" s="10"/>
    </row>
    <row r="61" spans="2:21" ht="64.5" customHeight="1">
      <c r="B61" s="175" t="s">
        <v>137</v>
      </c>
      <c r="C61" s="175"/>
      <c r="D61" s="175"/>
      <c r="E61" s="175"/>
      <c r="F61" s="175"/>
      <c r="G61" s="175"/>
      <c r="H61" s="175"/>
      <c r="I61" s="175"/>
      <c r="J61" s="175"/>
      <c r="K61" s="110"/>
      <c r="U61" s="10"/>
    </row>
    <row r="62" spans="2:21" ht="11.25">
      <c r="B62" s="32" t="s">
        <v>3</v>
      </c>
      <c r="C62" s="8"/>
      <c r="D62" s="8"/>
      <c r="E62" s="8"/>
      <c r="F62" s="8"/>
      <c r="G62" s="8"/>
      <c r="U62" s="10"/>
    </row>
    <row r="63" ht="11.25">
      <c r="B63" s="32" t="s">
        <v>46</v>
      </c>
    </row>
    <row r="64" ht="12" thickBot="1">
      <c r="B64" s="32" t="s">
        <v>107</v>
      </c>
    </row>
    <row r="65" spans="2:11" ht="12" thickBot="1">
      <c r="B65" s="43" t="s">
        <v>20</v>
      </c>
      <c r="C65" s="45"/>
      <c r="D65" s="45"/>
      <c r="E65" s="45"/>
      <c r="F65" s="45"/>
      <c r="G65" s="45"/>
      <c r="H65" s="45"/>
      <c r="I65" s="45"/>
      <c r="J65" s="46"/>
      <c r="K65" s="13"/>
    </row>
    <row r="66" spans="2:11" ht="11.25">
      <c r="B66" s="64" t="s">
        <v>9</v>
      </c>
      <c r="C66" s="20">
        <v>120</v>
      </c>
      <c r="D66" s="44" t="s">
        <v>4</v>
      </c>
      <c r="E66" s="48">
        <f>C66/12</f>
        <v>10</v>
      </c>
      <c r="F66" s="37" t="s">
        <v>18</v>
      </c>
      <c r="G66" s="48">
        <f>C66*2.54</f>
        <v>304.8</v>
      </c>
      <c r="H66" s="44" t="s">
        <v>16</v>
      </c>
      <c r="I66" s="49">
        <f>G66/100</f>
        <v>3.048</v>
      </c>
      <c r="J66" s="37" t="s">
        <v>17</v>
      </c>
      <c r="K66" s="13"/>
    </row>
    <row r="67" spans="2:11" ht="11.25">
      <c r="B67" s="34" t="s">
        <v>33</v>
      </c>
      <c r="C67" s="21">
        <v>220</v>
      </c>
      <c r="D67" s="39" t="s">
        <v>4</v>
      </c>
      <c r="E67" s="51">
        <f>C67/12</f>
        <v>18.333333333333332</v>
      </c>
      <c r="F67" s="40" t="s">
        <v>18</v>
      </c>
      <c r="G67" s="51">
        <f>C67*2.54</f>
        <v>558.8</v>
      </c>
      <c r="H67" s="39" t="s">
        <v>16</v>
      </c>
      <c r="I67" s="52">
        <f>G67/100</f>
        <v>5.587999999999999</v>
      </c>
      <c r="J67" s="40" t="s">
        <v>17</v>
      </c>
      <c r="K67" s="13"/>
    </row>
    <row r="68" spans="2:11" ht="11.25">
      <c r="B68" s="34" t="s">
        <v>31</v>
      </c>
      <c r="C68" s="21">
        <v>1.75</v>
      </c>
      <c r="D68" s="39" t="s">
        <v>4</v>
      </c>
      <c r="E68" s="52">
        <f>C68/12</f>
        <v>0.14583333333333334</v>
      </c>
      <c r="F68" s="65" t="s">
        <v>18</v>
      </c>
      <c r="G68" s="52">
        <f>C68*2.54</f>
        <v>4.445</v>
      </c>
      <c r="H68" s="52" t="s">
        <v>16</v>
      </c>
      <c r="I68" s="52">
        <f>G68/100</f>
        <v>0.04445</v>
      </c>
      <c r="J68" s="65" t="s">
        <v>17</v>
      </c>
      <c r="K68" s="27"/>
    </row>
    <row r="69" spans="2:21" ht="11.25">
      <c r="B69" s="34" t="s">
        <v>26</v>
      </c>
      <c r="C69" s="50">
        <f>MAX((C67-C52),0)</f>
        <v>14.148675823186295</v>
      </c>
      <c r="D69" s="39" t="s">
        <v>4</v>
      </c>
      <c r="E69" s="51">
        <f>E67-E52</f>
        <v>1.1790563185988567</v>
      </c>
      <c r="F69" s="40" t="s">
        <v>18</v>
      </c>
      <c r="G69" s="51">
        <f>G67-G52</f>
        <v>35.937636590893135</v>
      </c>
      <c r="H69" s="39" t="s">
        <v>16</v>
      </c>
      <c r="I69" s="52">
        <f>I67-I52</f>
        <v>0.35937636590893085</v>
      </c>
      <c r="J69" s="40" t="s">
        <v>17</v>
      </c>
      <c r="K69" s="13"/>
      <c r="U69" s="13"/>
    </row>
    <row r="70" spans="2:21" ht="11.25">
      <c r="B70" s="34" t="s">
        <v>27</v>
      </c>
      <c r="C70" s="50">
        <f>C67-C51</f>
        <v>69.04236227033661</v>
      </c>
      <c r="D70" s="39" t="s">
        <v>4</v>
      </c>
      <c r="E70" s="51">
        <f>E67-E51</f>
        <v>5.753530189194716</v>
      </c>
      <c r="F70" s="40" t="s">
        <v>18</v>
      </c>
      <c r="G70" s="51">
        <f>G67-G51</f>
        <v>175.36760016665494</v>
      </c>
      <c r="H70" s="39" t="s">
        <v>16</v>
      </c>
      <c r="I70" s="52">
        <f>I67-I51</f>
        <v>1.7536760016665491</v>
      </c>
      <c r="J70" s="40" t="s">
        <v>17</v>
      </c>
      <c r="K70" s="13"/>
      <c r="U70" s="10"/>
    </row>
    <row r="71" spans="2:15" ht="12" thickBot="1">
      <c r="B71" s="35" t="s">
        <v>10</v>
      </c>
      <c r="C71" s="53">
        <f>((C66-C21)/2)-C68</f>
        <v>11.625554780465265</v>
      </c>
      <c r="D71" s="41" t="s">
        <v>4</v>
      </c>
      <c r="E71" s="54">
        <f>((E66-E21)/2)-E68</f>
        <v>0.9687962317054387</v>
      </c>
      <c r="F71" s="42" t="s">
        <v>18</v>
      </c>
      <c r="G71" s="54">
        <f>((G66-G21)/2)-G68</f>
        <v>29.52890914238177</v>
      </c>
      <c r="H71" s="41" t="s">
        <v>16</v>
      </c>
      <c r="I71" s="55">
        <f>((I66-I21)/2)-I68</f>
        <v>0.29528909142381765</v>
      </c>
      <c r="J71" s="42" t="s">
        <v>17</v>
      </c>
      <c r="K71" s="13"/>
      <c r="O71" s="10"/>
    </row>
    <row r="72" spans="1:21" s="10" customFormat="1" ht="12" thickBot="1">
      <c r="A72" s="14"/>
      <c r="B72" s="13"/>
      <c r="C72" s="9"/>
      <c r="E72" s="9"/>
      <c r="G72" s="9"/>
      <c r="I72" s="11"/>
      <c r="K72" s="13"/>
      <c r="P72" s="2"/>
      <c r="Q72" s="2"/>
      <c r="R72" s="2"/>
      <c r="S72" s="2"/>
      <c r="T72" s="2"/>
      <c r="U72" s="2"/>
    </row>
    <row r="73" spans="1:21" s="10" customFormat="1" ht="12" thickBot="1">
      <c r="A73" s="14"/>
      <c r="B73" s="43" t="s">
        <v>29</v>
      </c>
      <c r="C73" s="61"/>
      <c r="D73" s="45"/>
      <c r="E73" s="61"/>
      <c r="F73" s="45"/>
      <c r="G73" s="61"/>
      <c r="H73" s="45"/>
      <c r="I73" s="62"/>
      <c r="J73" s="46"/>
      <c r="K73" s="13"/>
      <c r="O73" s="2"/>
      <c r="P73" s="2"/>
      <c r="Q73" s="2"/>
      <c r="R73" s="2"/>
      <c r="S73" s="2"/>
      <c r="T73" s="2"/>
      <c r="U73" s="2"/>
    </row>
    <row r="74" spans="2:11" ht="11.25">
      <c r="B74" s="33" t="s">
        <v>14</v>
      </c>
      <c r="C74" s="22">
        <v>3</v>
      </c>
      <c r="D74" s="44" t="s">
        <v>13</v>
      </c>
      <c r="E74" s="44"/>
      <c r="F74" s="37"/>
      <c r="G74" s="44"/>
      <c r="H74" s="44"/>
      <c r="I74" s="44"/>
      <c r="J74" s="37"/>
      <c r="K74" s="13"/>
    </row>
    <row r="75" spans="2:11" ht="11.25">
      <c r="B75" s="34" t="s">
        <v>28</v>
      </c>
      <c r="C75" s="23">
        <v>30</v>
      </c>
      <c r="D75" s="39" t="s">
        <v>4</v>
      </c>
      <c r="E75" s="51">
        <f>C75/12</f>
        <v>2.5</v>
      </c>
      <c r="F75" s="40" t="s">
        <v>18</v>
      </c>
      <c r="G75" s="51">
        <f>C75*2.54</f>
        <v>76.2</v>
      </c>
      <c r="H75" s="39" t="s">
        <v>16</v>
      </c>
      <c r="I75" s="52">
        <f>G75/100</f>
        <v>0.762</v>
      </c>
      <c r="J75" s="40" t="s">
        <v>17</v>
      </c>
      <c r="K75" s="13"/>
    </row>
    <row r="76" spans="2:11" ht="11.25">
      <c r="B76" s="34" t="s">
        <v>32</v>
      </c>
      <c r="C76" s="23">
        <v>60</v>
      </c>
      <c r="D76" s="39" t="s">
        <v>4</v>
      </c>
      <c r="E76" s="51">
        <f>C76/12</f>
        <v>5</v>
      </c>
      <c r="F76" s="40" t="s">
        <v>18</v>
      </c>
      <c r="G76" s="51">
        <f>C76*2.54</f>
        <v>152.4</v>
      </c>
      <c r="H76" s="39" t="s">
        <v>16</v>
      </c>
      <c r="I76" s="52">
        <f>G76/100</f>
        <v>1.524</v>
      </c>
      <c r="J76" s="40" t="s">
        <v>17</v>
      </c>
      <c r="K76" s="13"/>
    </row>
    <row r="77" spans="2:11" ht="11.25">
      <c r="B77" s="34" t="s">
        <v>95</v>
      </c>
      <c r="C77" s="67">
        <f>C67-C76*(C74-1)</f>
        <v>100</v>
      </c>
      <c r="D77" s="39" t="s">
        <v>4</v>
      </c>
      <c r="E77" s="51">
        <f>C77/12</f>
        <v>8.333333333333334</v>
      </c>
      <c r="F77" s="40" t="s">
        <v>18</v>
      </c>
      <c r="G77" s="51">
        <f>C77*2.54</f>
        <v>254</v>
      </c>
      <c r="H77" s="39" t="s">
        <v>16</v>
      </c>
      <c r="I77" s="52">
        <f>G77/100</f>
        <v>2.54</v>
      </c>
      <c r="J77" s="40" t="s">
        <v>17</v>
      </c>
      <c r="K77" s="13"/>
    </row>
    <row r="78" spans="2:15" ht="12" thickBot="1">
      <c r="B78" s="35" t="s">
        <v>96</v>
      </c>
      <c r="C78" s="68">
        <f>INT((C66-0.5)/(C75))</f>
        <v>3</v>
      </c>
      <c r="D78" s="41"/>
      <c r="E78" s="54"/>
      <c r="F78" s="42"/>
      <c r="G78" s="41"/>
      <c r="H78" s="41"/>
      <c r="I78" s="41"/>
      <c r="J78" s="42"/>
      <c r="K78" s="13"/>
      <c r="O78" s="13"/>
    </row>
    <row r="79" spans="1:21" s="13" customFormat="1" ht="12" thickBot="1">
      <c r="A79" s="24"/>
      <c r="C79" s="25"/>
      <c r="E79" s="6"/>
      <c r="O79" s="10"/>
      <c r="P79" s="2"/>
      <c r="Q79" s="2"/>
      <c r="R79" s="2"/>
      <c r="S79" s="2"/>
      <c r="T79" s="2"/>
      <c r="U79" s="2"/>
    </row>
    <row r="80" spans="1:21" s="10" customFormat="1" ht="12" thickBot="1">
      <c r="A80" s="14"/>
      <c r="B80" s="66" t="s">
        <v>44</v>
      </c>
      <c r="C80" s="61"/>
      <c r="D80" s="45"/>
      <c r="E80" s="61"/>
      <c r="F80" s="45"/>
      <c r="G80" s="61"/>
      <c r="H80" s="45"/>
      <c r="I80" s="62"/>
      <c r="J80" s="46"/>
      <c r="K80" s="13"/>
      <c r="O80" s="2"/>
      <c r="P80" s="2"/>
      <c r="Q80" s="2"/>
      <c r="R80" s="2"/>
      <c r="S80" s="2"/>
      <c r="T80" s="2"/>
      <c r="U80" s="2"/>
    </row>
    <row r="81" spans="2:11" ht="11.25">
      <c r="B81" s="29" t="s">
        <v>37</v>
      </c>
      <c r="C81" s="30">
        <v>28.82</v>
      </c>
      <c r="D81" s="44" t="s">
        <v>4</v>
      </c>
      <c r="E81" s="48">
        <f aca="true" t="shared" si="0" ref="E81:E86">C81/12</f>
        <v>2.401666666666667</v>
      </c>
      <c r="F81" s="37" t="s">
        <v>18</v>
      </c>
      <c r="G81" s="47">
        <f aca="true" t="shared" si="1" ref="G81:G86">C81*2.54</f>
        <v>73.2028</v>
      </c>
      <c r="H81" s="44" t="s">
        <v>16</v>
      </c>
      <c r="I81" s="49">
        <f aca="true" t="shared" si="2" ref="I81:I86">G81/100</f>
        <v>0.732028</v>
      </c>
      <c r="J81" s="37" t="s">
        <v>17</v>
      </c>
      <c r="K81" s="13"/>
    </row>
    <row r="82" spans="2:11" ht="11.25">
      <c r="B82" s="34" t="s">
        <v>42</v>
      </c>
      <c r="C82" s="31">
        <v>42</v>
      </c>
      <c r="D82" s="39" t="s">
        <v>4</v>
      </c>
      <c r="E82" s="51">
        <f t="shared" si="0"/>
        <v>3.5</v>
      </c>
      <c r="F82" s="40" t="s">
        <v>18</v>
      </c>
      <c r="G82" s="50">
        <f t="shared" si="1"/>
        <v>106.68</v>
      </c>
      <c r="H82" s="39" t="s">
        <v>16</v>
      </c>
      <c r="I82" s="52">
        <f t="shared" si="2"/>
        <v>1.0668</v>
      </c>
      <c r="J82" s="40" t="s">
        <v>17</v>
      </c>
      <c r="K82" s="13"/>
    </row>
    <row r="83" spans="2:11" ht="11.25">
      <c r="B83" s="34" t="s">
        <v>34</v>
      </c>
      <c r="C83" s="31">
        <v>100</v>
      </c>
      <c r="D83" s="39" t="s">
        <v>4</v>
      </c>
      <c r="E83" s="51">
        <f t="shared" si="0"/>
        <v>8.333333333333334</v>
      </c>
      <c r="F83" s="40" t="s">
        <v>18</v>
      </c>
      <c r="G83" s="50">
        <f t="shared" si="1"/>
        <v>254</v>
      </c>
      <c r="H83" s="39" t="s">
        <v>16</v>
      </c>
      <c r="I83" s="52">
        <f t="shared" si="2"/>
        <v>2.54</v>
      </c>
      <c r="J83" s="40" t="s">
        <v>17</v>
      </c>
      <c r="K83" s="13"/>
    </row>
    <row r="84" spans="2:11" ht="11.25">
      <c r="B84" s="34" t="s">
        <v>36</v>
      </c>
      <c r="C84" s="31">
        <v>45</v>
      </c>
      <c r="D84" s="39" t="s">
        <v>4</v>
      </c>
      <c r="E84" s="51">
        <f t="shared" si="0"/>
        <v>3.75</v>
      </c>
      <c r="F84" s="40" t="s">
        <v>18</v>
      </c>
      <c r="G84" s="50">
        <f t="shared" si="1"/>
        <v>114.3</v>
      </c>
      <c r="H84" s="39" t="s">
        <v>16</v>
      </c>
      <c r="I84" s="52">
        <f t="shared" si="2"/>
        <v>1.143</v>
      </c>
      <c r="J84" s="40" t="s">
        <v>17</v>
      </c>
      <c r="K84" s="13"/>
    </row>
    <row r="85" spans="2:11" ht="11.25">
      <c r="B85" s="34" t="s">
        <v>35</v>
      </c>
      <c r="C85" s="31">
        <f>C17</f>
        <v>216</v>
      </c>
      <c r="D85" s="39" t="s">
        <v>4</v>
      </c>
      <c r="E85" s="51">
        <f t="shared" si="0"/>
        <v>18</v>
      </c>
      <c r="F85" s="40" t="s">
        <v>18</v>
      </c>
      <c r="G85" s="50">
        <f t="shared" si="1"/>
        <v>548.64</v>
      </c>
      <c r="H85" s="39" t="s">
        <v>16</v>
      </c>
      <c r="I85" s="52">
        <f t="shared" si="2"/>
        <v>5.4864</v>
      </c>
      <c r="J85" s="40" t="s">
        <v>17</v>
      </c>
      <c r="K85" s="13"/>
    </row>
    <row r="86" spans="2:11" ht="11.25">
      <c r="B86" s="34" t="str">
        <f>IF(B81="Distance: Floor to Bottom of Screen","Back Row Platform Height",IF(B81="Back Row Platform Height","Min Distance: Floor to Bottom of Screen","error!"))</f>
        <v>Back Row Platform Height</v>
      </c>
      <c r="C86" s="67">
        <f>IF($B$81="Distance: Floor to Bottom of Screen",C85*((C82-C81)/C83)-C84+C81,IF($B$81="Back Row Platform Height",IF((C84+C81-C85*C82/C83)/(1-C85/C83)&lt;0,0,(C84+C81-C85*C82/C83)/(1-C85/C83)),"error!"))</f>
        <v>12.288800000000002</v>
      </c>
      <c r="D86" s="39" t="s">
        <v>4</v>
      </c>
      <c r="E86" s="51">
        <f t="shared" si="0"/>
        <v>1.024066666666667</v>
      </c>
      <c r="F86" s="40" t="s">
        <v>18</v>
      </c>
      <c r="G86" s="50">
        <f t="shared" si="1"/>
        <v>31.213552000000007</v>
      </c>
      <c r="H86" s="39" t="s">
        <v>16</v>
      </c>
      <c r="I86" s="52">
        <f t="shared" si="2"/>
        <v>0.31213552000000006</v>
      </c>
      <c r="J86" s="40" t="s">
        <v>17</v>
      </c>
      <c r="K86" s="13"/>
    </row>
    <row r="87" spans="2:11" ht="12" thickBot="1">
      <c r="B87" s="35" t="s">
        <v>45</v>
      </c>
      <c r="C87" s="53">
        <f>TAN(RADIANS(35))*C83+(C82-4)</f>
        <v>108.02075382097097</v>
      </c>
      <c r="D87" s="41" t="s">
        <v>4</v>
      </c>
      <c r="E87" s="54">
        <f>C87/12</f>
        <v>9.001729485080913</v>
      </c>
      <c r="F87" s="42" t="s">
        <v>18</v>
      </c>
      <c r="G87" s="53">
        <f>C87*2.54</f>
        <v>274.3727147052663</v>
      </c>
      <c r="H87" s="41" t="s">
        <v>16</v>
      </c>
      <c r="I87" s="55">
        <f>G87/100</f>
        <v>2.7437271470526627</v>
      </c>
      <c r="J87" s="42" t="s">
        <v>17</v>
      </c>
      <c r="K87" s="13"/>
    </row>
    <row r="89" spans="2:11" ht="35.25" customHeight="1">
      <c r="B89" s="175" t="s">
        <v>58</v>
      </c>
      <c r="C89" s="175"/>
      <c r="D89" s="175"/>
      <c r="E89" s="175"/>
      <c r="F89" s="175"/>
      <c r="G89" s="175"/>
      <c r="H89" s="175"/>
      <c r="I89" s="175"/>
      <c r="J89" s="175"/>
      <c r="K89" s="110"/>
    </row>
  </sheetData>
  <sheetProtection sheet="1" objects="1" scenarios="1"/>
  <mergeCells count="14">
    <mergeCell ref="L2:L3"/>
    <mergeCell ref="B1:J1"/>
    <mergeCell ref="B3:J3"/>
    <mergeCell ref="B56:J56"/>
    <mergeCell ref="B57:J57"/>
    <mergeCell ref="B4:J4"/>
    <mergeCell ref="G36:J37"/>
    <mergeCell ref="B2:J2"/>
    <mergeCell ref="B44:J44"/>
    <mergeCell ref="B89:J89"/>
    <mergeCell ref="B58:J58"/>
    <mergeCell ref="B59:J59"/>
    <mergeCell ref="B60:J60"/>
    <mergeCell ref="B61:J61"/>
  </mergeCells>
  <conditionalFormatting sqref="K33 K35">
    <cfRule type="expression" priority="1" dxfId="0" stopIfTrue="1">
      <formula>$C$16&lt;=C33</formula>
    </cfRule>
    <cfRule type="expression" priority="2" dxfId="1" stopIfTrue="1">
      <formula>$C$16&gt;C33</formula>
    </cfRule>
  </conditionalFormatting>
  <conditionalFormatting sqref="K34">
    <cfRule type="expression" priority="3" dxfId="2" stopIfTrue="1">
      <formula>$C$16&lt;C34*0.9</formula>
    </cfRule>
    <cfRule type="expression" priority="4" dxfId="2" stopIfTrue="1">
      <formula>$C$16&gt;C34*1.1</formula>
    </cfRule>
    <cfRule type="expression" priority="5" dxfId="1" stopIfTrue="1">
      <formula>AND($C$16&gt;C34*0.9,$C$16&lt;C34*1.1)</formula>
    </cfRule>
  </conditionalFormatting>
  <conditionalFormatting sqref="K30:K32">
    <cfRule type="expression" priority="6" dxfId="1" stopIfTrue="1">
      <formula>$C$16&lt;=C30</formula>
    </cfRule>
    <cfRule type="expression" priority="7" dxfId="0" stopIfTrue="1">
      <formula>$C$16&gt;C30</formula>
    </cfRule>
  </conditionalFormatting>
  <conditionalFormatting sqref="K38">
    <cfRule type="expression" priority="8" dxfId="0" stopIfTrue="1">
      <formula>C38&lt;16</formula>
    </cfRule>
  </conditionalFormatting>
  <conditionalFormatting sqref="C38">
    <cfRule type="cellIs" priority="9" dxfId="3" operator="lessThan" stopIfTrue="1">
      <formula>12</formula>
    </cfRule>
    <cfRule type="cellIs" priority="10" dxfId="4" operator="between" stopIfTrue="1">
      <formula>12</formula>
      <formula>15.99999</formula>
    </cfRule>
  </conditionalFormatting>
  <conditionalFormatting sqref="G38">
    <cfRule type="cellIs" priority="11" dxfId="3" operator="lessThan" stopIfTrue="1">
      <formula>41.11</formula>
    </cfRule>
    <cfRule type="cellIs" priority="12" dxfId="4" operator="between" stopIfTrue="1">
      <formula>41.11</formula>
      <formula>54.81</formula>
    </cfRule>
  </conditionalFormatting>
  <dataValidations count="12">
    <dataValidation type="list" allowBlank="1" showInputMessage="1" showErrorMessage="1" sqref="B81">
      <formula1>"Distance: Floor to Bottom of Screen, Back Row Platform Height"</formula1>
    </dataValidation>
    <dataValidation type="list" allowBlank="1" showInputMessage="1" showErrorMessage="1" promptTitle="Screen Aspect Ratio Selection" prompt="Select the aspect ratio (shape) of the screen.  &#10;1.33:1 (4:3 NTSC/PAL)&#10;1.60:1 (16:10 LCD Computer Monitor)&#10;1.78:1 (16:9 HDTV, most common)&#10;1.85:1 (Letterbox, original film)&#10;2.35:1&#10;2.37:1 (16:9 projector w/ 4:3 anamporphic lens)&#10;2.40:1, 2.70:1 (extra wide)" sqref="C7">
      <formula1>$L$4:$L$14</formula1>
    </dataValidation>
    <dataValidation allowBlank="1" showInputMessage="1" showErrorMessage="1" promptTitle="Screen Dimension Measurement" prompt="Enter the  measurement of the screen.  Specify if this is the width, height, or diagional measurement of the screen.  Specify the units of measurement." sqref="C8"/>
    <dataValidation type="decimal" allowBlank="1" showInputMessage="1" showErrorMessage="1" promptTitle="Screen Gain" prompt="Enter the gain of the screen material. (Stewart GreyHawk is 0.95, Stewart FireHawk is 1.35, Da-Lite High Contrast Cinema Vision 1.1, Da-Lite High Power 2.8)" sqref="C9">
      <formula1>0</formula1>
      <formula2>30</formula2>
    </dataValidation>
    <dataValidation type="list" allowBlank="1" showInputMessage="1" showErrorMessage="1" sqref="D8">
      <formula1>"inches, centimeters"</formula1>
    </dataValidation>
    <dataValidation allowBlank="1" showInputMessage="1" showErrorMessage="1" promptTitle="Projector Brightness" prompt="Enter the brightness of the projector in ANSI Lumens." sqref="C10"/>
    <dataValidation type="list" allowBlank="1" showInputMessage="1" showErrorMessage="1" sqref="E8">
      <formula1>"wide, diagonal, high"</formula1>
    </dataValidation>
    <dataValidation allowBlank="1" showInputMessage="1" showErrorMessage="1" promptTitle="Horizontal Resolution Hints" prompt="**16:9 (1.78:1) Aspect Ratios**&#10;1280 (for 1280x720 HD)&#10;1366 (for 1366x768 plasma/lcd)&#10;1920 (for 1920x1080 HD)&#10;2560 (for 2560x1460)&#10;**16:10 (1.60:1) Aspect Ratios**&#10;1920 (for 1920x1200 high res LCD PC monitors)&#10;2560 (for 2560x1600 high res LCD PC monitors)" sqref="C11"/>
    <dataValidation allowBlank="1" showInputMessage="1" showErrorMessage="1" promptTitle="Vertical Resolution Hints:" prompt="**16:9 (1.78:1) Aspect Ratios**&#10;720 (for 1280x720 HD)&#10;768 (for 1366x768 plasma/lcd)&#10;1080 (for 1920x1080 HD)&#10;1460 (for 2560x1460)&#10;**16:10 (1.60:1) Aspect Ratios**&#10;1200 (for 1920x1200 high res LCD PC monitors)&#10;1600 (for 2560x1600 high res LCD PC monitors)" sqref="C12"/>
    <dataValidation allowBlank="1" showInputMessage="1" showErrorMessage="1" promptTitle="Screen Dimension in Inches" prompt="This hidden cell is used for unit conversion to inches for the screen size. This cell displays the screen dimension in inches regardless of whether inches or cm is selected. This is to allows calcualtions/equations to function properly." sqref="C15:C17"/>
    <dataValidation type="list" allowBlank="1" showInputMessage="1" showErrorMessage="1" sqref="D13:D14">
      <formula1>"inches, feet, centimeters, meters"</formula1>
    </dataValidation>
    <dataValidation allowBlank="1" showInputMessage="1" showErrorMessage="1" promptTitle="Seating Distance:" prompt="Distance from the viewers eyes to the screen." sqref="C13:C14"/>
  </dataValidations>
  <hyperlinks>
    <hyperlink ref="B3:J3" r:id="rId1" display="developed by Carlton Bale    http://www.carltonbale.com/home-theater/home-theater-calculator/"/>
  </hyperlinks>
  <printOptions/>
  <pageMargins left="0.75" right="0.75" top="1" bottom="1" header="0.5" footer="0.5"/>
  <pageSetup fitToHeight="2" fitToWidth="1" horizontalDpi="600" verticalDpi="600" orientation="portrait" scale="53" r:id="rId4"/>
  <colBreaks count="1" manualBreakCount="1">
    <brk id="11" max="61" man="1"/>
  </colBreaks>
  <ignoredErrors>
    <ignoredError sqref="C41" unlockedFormula="1"/>
  </ignoredErrors>
  <legacyDrawing r:id="rId3"/>
</worksheet>
</file>

<file path=xl/worksheets/sheet2.xml><?xml version="1.0" encoding="utf-8"?>
<worksheet xmlns="http://schemas.openxmlformats.org/spreadsheetml/2006/main" xmlns:r="http://schemas.openxmlformats.org/officeDocument/2006/relationships">
  <sheetPr codeName="Sheet2"/>
  <dimension ref="A1:H19"/>
  <sheetViews>
    <sheetView tabSelected="1" workbookViewId="0" topLeftCell="A1">
      <selection activeCell="A3" sqref="A3"/>
    </sheetView>
  </sheetViews>
  <sheetFormatPr defaultColWidth="9.140625" defaultRowHeight="12.75"/>
  <cols>
    <col min="1" max="1" width="17.8515625" style="0" bestFit="1" customWidth="1"/>
    <col min="3" max="3" width="17.421875" style="0" bestFit="1" customWidth="1"/>
    <col min="5" max="5" width="17.421875" style="0" bestFit="1" customWidth="1"/>
    <col min="7" max="8" width="17.00390625" style="0" bestFit="1" customWidth="1"/>
  </cols>
  <sheetData>
    <row r="1" spans="1:7" s="104" customFormat="1" ht="15.75">
      <c r="A1" s="191" t="s">
        <v>83</v>
      </c>
      <c r="B1" s="191"/>
      <c r="C1" s="191"/>
      <c r="D1" s="191"/>
      <c r="E1" s="191"/>
      <c r="F1" s="191"/>
      <c r="G1" s="191"/>
    </row>
    <row r="2" spans="1:7" s="90" customFormat="1" ht="83.25">
      <c r="A2" s="95"/>
      <c r="B2" s="100" t="s">
        <v>78</v>
      </c>
      <c r="C2" s="95" t="s">
        <v>130</v>
      </c>
      <c r="D2" s="100" t="s">
        <v>79</v>
      </c>
      <c r="E2" s="95" t="s">
        <v>131</v>
      </c>
      <c r="F2" s="100" t="s">
        <v>80</v>
      </c>
      <c r="G2" s="95" t="s">
        <v>132</v>
      </c>
    </row>
    <row r="3" spans="1:8" ht="12.75">
      <c r="A3" s="88" t="s">
        <v>133</v>
      </c>
      <c r="B3" s="91" t="s">
        <v>85</v>
      </c>
      <c r="C3" s="92"/>
      <c r="D3" s="91" t="s">
        <v>86</v>
      </c>
      <c r="E3" s="92"/>
      <c r="F3" s="91" t="s">
        <v>87</v>
      </c>
      <c r="G3" s="103"/>
      <c r="H3" s="89" t="s">
        <v>77</v>
      </c>
    </row>
    <row r="4" spans="1:7" ht="12.75">
      <c r="A4" s="101" t="s">
        <v>72</v>
      </c>
      <c r="B4" s="98">
        <v>6.729871737238953</v>
      </c>
      <c r="C4" s="93" t="s">
        <v>81</v>
      </c>
      <c r="D4" s="98">
        <v>4.486581214241567</v>
      </c>
      <c r="E4" s="93" t="s">
        <v>81</v>
      </c>
      <c r="F4" s="98">
        <v>2.991054142827711</v>
      </c>
      <c r="G4" s="96" t="s">
        <v>82</v>
      </c>
    </row>
    <row r="5" spans="1:7" ht="12.75">
      <c r="A5" s="101" t="s">
        <v>70</v>
      </c>
      <c r="B5" s="98">
        <v>7.900284213280512</v>
      </c>
      <c r="C5" s="93" t="s">
        <v>81</v>
      </c>
      <c r="D5" s="98">
        <v>5.266856208022708</v>
      </c>
      <c r="E5" s="93" t="s">
        <v>81</v>
      </c>
      <c r="F5" s="98">
        <v>3.511237472015139</v>
      </c>
      <c r="G5" s="96" t="s">
        <v>82</v>
      </c>
    </row>
    <row r="6" spans="1:7" ht="12.75">
      <c r="A6" s="101" t="s">
        <v>66</v>
      </c>
      <c r="B6" s="98">
        <v>9.363299808332457</v>
      </c>
      <c r="C6" s="93" t="s">
        <v>81</v>
      </c>
      <c r="D6" s="98">
        <v>6.2421999502491365</v>
      </c>
      <c r="E6" s="93" t="s">
        <v>81</v>
      </c>
      <c r="F6" s="98">
        <v>4.1614666334994235</v>
      </c>
      <c r="G6" s="96" t="s">
        <v>82</v>
      </c>
    </row>
    <row r="7" spans="1:7" ht="12.75">
      <c r="A7" s="101" t="s">
        <v>67</v>
      </c>
      <c r="B7" s="98">
        <v>10.826315403384404</v>
      </c>
      <c r="C7" s="93" t="s">
        <v>81</v>
      </c>
      <c r="D7" s="98">
        <v>7.217543692475563</v>
      </c>
      <c r="E7" s="93" t="s">
        <v>81</v>
      </c>
      <c r="F7" s="98">
        <v>4.811695794983709</v>
      </c>
      <c r="G7" s="96" t="s">
        <v>82</v>
      </c>
    </row>
    <row r="8" spans="1:7" ht="12.75">
      <c r="A8" s="101" t="s">
        <v>68</v>
      </c>
      <c r="B8" s="98">
        <v>12.289330998436348</v>
      </c>
      <c r="C8" s="93" t="s">
        <v>81</v>
      </c>
      <c r="D8" s="98">
        <v>8.19288743470199</v>
      </c>
      <c r="E8" s="93" t="s">
        <v>81</v>
      </c>
      <c r="F8" s="98">
        <v>5.4619249564679935</v>
      </c>
      <c r="G8" s="96" t="s">
        <v>82</v>
      </c>
    </row>
    <row r="9" spans="1:7" ht="12.75">
      <c r="A9" s="101" t="s">
        <v>71</v>
      </c>
      <c r="B9" s="98">
        <v>13.459743474477905</v>
      </c>
      <c r="C9" s="93" t="s">
        <v>81</v>
      </c>
      <c r="D9" s="98">
        <v>8.973162428483134</v>
      </c>
      <c r="E9" s="93" t="s">
        <v>81</v>
      </c>
      <c r="F9" s="98">
        <v>5.982108285655422</v>
      </c>
      <c r="G9" s="96" t="s">
        <v>82</v>
      </c>
    </row>
    <row r="10" spans="1:7" ht="12.75">
      <c r="A10" s="101" t="s">
        <v>69</v>
      </c>
      <c r="B10" s="98">
        <v>14.630155950519464</v>
      </c>
      <c r="C10" s="93" t="s">
        <v>81</v>
      </c>
      <c r="D10" s="98">
        <v>9.753437422264277</v>
      </c>
      <c r="E10" s="93" t="s">
        <v>81</v>
      </c>
      <c r="F10" s="98">
        <v>6.50229161484285</v>
      </c>
      <c r="G10" s="96" t="s">
        <v>82</v>
      </c>
    </row>
    <row r="11" spans="1:7" ht="12.75">
      <c r="A11" s="101" t="s">
        <v>73</v>
      </c>
      <c r="B11" s="98">
        <v>17.556187140623358</v>
      </c>
      <c r="C11" s="93" t="s">
        <v>81</v>
      </c>
      <c r="D11" s="98">
        <v>11.704124906717132</v>
      </c>
      <c r="E11" s="93" t="s">
        <v>81</v>
      </c>
      <c r="F11" s="98">
        <v>7.8027499378114165</v>
      </c>
      <c r="G11" s="96" t="s">
        <v>82</v>
      </c>
    </row>
    <row r="12" spans="1:7" ht="12.75">
      <c r="A12" s="101" t="s">
        <v>74</v>
      </c>
      <c r="B12" s="98">
        <v>28.08989942499737</v>
      </c>
      <c r="C12" s="93" t="s">
        <v>81</v>
      </c>
      <c r="D12" s="98">
        <v>18.72659985074741</v>
      </c>
      <c r="E12" s="93" t="s">
        <v>81</v>
      </c>
      <c r="F12" s="98">
        <v>12.484399900498273</v>
      </c>
      <c r="G12" s="96" t="s">
        <v>82</v>
      </c>
    </row>
    <row r="13" spans="1:7" ht="12.75">
      <c r="A13" s="101" t="s">
        <v>75</v>
      </c>
      <c r="B13" s="98">
        <v>32.186343091142824</v>
      </c>
      <c r="C13" s="93" t="s">
        <v>81</v>
      </c>
      <c r="D13" s="98">
        <v>21.457562328981407</v>
      </c>
      <c r="E13" s="93" t="s">
        <v>81</v>
      </c>
      <c r="F13" s="98">
        <v>14.305041552654272</v>
      </c>
      <c r="G13" s="96" t="s">
        <v>82</v>
      </c>
    </row>
    <row r="14" spans="1:7" ht="12.75">
      <c r="A14" s="102" t="s">
        <v>76</v>
      </c>
      <c r="B14" s="99">
        <v>35.990183638277884</v>
      </c>
      <c r="C14" s="94" t="s">
        <v>81</v>
      </c>
      <c r="D14" s="99">
        <v>23.99345605877011</v>
      </c>
      <c r="E14" s="94" t="s">
        <v>81</v>
      </c>
      <c r="F14" s="99">
        <v>15.995637372513409</v>
      </c>
      <c r="G14" s="97" t="s">
        <v>82</v>
      </c>
    </row>
    <row r="19" spans="1:7" ht="46.5" customHeight="1">
      <c r="A19" s="192" t="s">
        <v>84</v>
      </c>
      <c r="B19" s="193"/>
      <c r="C19" s="193"/>
      <c r="D19" s="193"/>
      <c r="E19" s="193"/>
      <c r="F19" s="193"/>
      <c r="G19" s="193"/>
    </row>
  </sheetData>
  <mergeCells count="2">
    <mergeCell ref="A1:G1"/>
    <mergeCell ref="A19:G1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carltonbale.com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Screen Dimension Calculator for Front Projectors</dc:title>
  <dc:subject>Home Theater Front Projection</dc:subject>
  <dc:creator>Carlton Bale</dc:creator>
  <cp:keywords/>
  <dc:description/>
  <cp:lastModifiedBy>Compassion</cp:lastModifiedBy>
  <cp:lastPrinted>2006-12-12T20:35:41Z</cp:lastPrinted>
  <dcterms:created xsi:type="dcterms:W3CDTF">2002-02-17T14:37:57Z</dcterms:created>
  <dcterms:modified xsi:type="dcterms:W3CDTF">2008-01-03T15:16:34Z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